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-12" sheetId="1" r:id="rId1"/>
    <sheet name="09-10" sheetId="2" r:id="rId2"/>
    <sheet name="07-08" sheetId="3" r:id="rId3"/>
    <sheet name="05-06" sheetId="4" r:id="rId4"/>
    <sheet name="Команды" sheetId="5" r:id="rId5"/>
    <sheet name="Тренера" sheetId="6" r:id="rId6"/>
  </sheets>
  <definedNames>
    <definedName name="_xlnm._FilterDatabase" localSheetId="3" hidden="1">'05-06'!$A$1:$J$1</definedName>
    <definedName name="_xlnm._FilterDatabase" localSheetId="2" hidden="1">'07-08'!$A$1:$J$1</definedName>
    <definedName name="_xlnm._FilterDatabase" localSheetId="1" hidden="1">'09-10'!$A$1:$J$1</definedName>
    <definedName name="_xlnm._FilterDatabase" localSheetId="0" hidden="1">'11-12'!$A$1:$J$56</definedName>
    <definedName name="_xlnm._FilterDatabase" localSheetId="4" hidden="1">Команды!$A$1:$F$56</definedName>
    <definedName name="_xlnm._FilterDatabase" localSheetId="5" hidden="1">Тренера!$A$1:$F$1</definedName>
  </definedNames>
  <calcPr calcId="145621"/>
</workbook>
</file>

<file path=xl/calcChain.xml><?xml version="1.0" encoding="utf-8"?>
<calcChain xmlns="http://schemas.openxmlformats.org/spreadsheetml/2006/main">
  <c r="D20" i="6" l="1"/>
  <c r="D46" i="6"/>
  <c r="D8" i="6"/>
  <c r="D32" i="6"/>
  <c r="D13" i="6"/>
  <c r="D58" i="6"/>
  <c r="D36" i="6"/>
  <c r="F36" i="6" s="1"/>
  <c r="D30" i="6"/>
  <c r="D54" i="6"/>
  <c r="D27" i="6"/>
  <c r="D43" i="6"/>
  <c r="D79" i="6"/>
  <c r="F79" i="6" s="1"/>
  <c r="F108" i="6"/>
  <c r="D108" i="6"/>
  <c r="D4" i="6"/>
  <c r="D26" i="6"/>
  <c r="D40" i="6"/>
  <c r="F40" i="6" s="1"/>
  <c r="D2" i="6"/>
  <c r="D21" i="6"/>
  <c r="D7" i="6"/>
  <c r="D16" i="6"/>
  <c r="F104" i="6"/>
  <c r="D104" i="6"/>
  <c r="D5" i="6"/>
  <c r="D59" i="6"/>
  <c r="F102" i="6"/>
  <c r="D102" i="6"/>
  <c r="D9" i="6"/>
  <c r="D38" i="6"/>
  <c r="D18" i="6"/>
  <c r="F92" i="6"/>
  <c r="D92" i="6"/>
  <c r="F68" i="6"/>
  <c r="F110" i="6"/>
  <c r="F91" i="6"/>
  <c r="D91" i="6"/>
  <c r="D110" i="6"/>
  <c r="D68" i="6"/>
  <c r="D31" i="6"/>
  <c r="D50" i="6"/>
  <c r="F50" i="6" s="1"/>
  <c r="D6" i="6"/>
  <c r="D23" i="6"/>
  <c r="F84" i="6"/>
  <c r="D84" i="6"/>
  <c r="F74" i="6"/>
  <c r="F105" i="6"/>
  <c r="D105" i="6"/>
  <c r="D74" i="6"/>
  <c r="D11" i="6"/>
  <c r="D10" i="6"/>
  <c r="D60" i="6"/>
  <c r="D42" i="6"/>
  <c r="F100" i="6"/>
  <c r="D100" i="6"/>
  <c r="D19" i="6"/>
  <c r="D33" i="6"/>
  <c r="F99" i="6"/>
  <c r="D99" i="6"/>
  <c r="D96" i="6"/>
  <c r="D44" i="6"/>
  <c r="D17" i="6"/>
  <c r="F18" i="6"/>
  <c r="F82" i="6"/>
  <c r="D82" i="6"/>
  <c r="F81" i="6"/>
  <c r="D81" i="6"/>
  <c r="D28" i="6"/>
  <c r="F17" i="6"/>
  <c r="D53" i="6"/>
  <c r="D41" i="6"/>
  <c r="D37" i="6"/>
  <c r="F48" i="6"/>
  <c r="D48" i="6"/>
  <c r="F89" i="6"/>
  <c r="D89" i="6"/>
  <c r="D29" i="6"/>
  <c r="F60" i="6"/>
  <c r="F88" i="6"/>
  <c r="D88" i="6"/>
  <c r="F59" i="6"/>
  <c r="F103" i="6"/>
  <c r="D103" i="6"/>
  <c r="F101" i="6"/>
  <c r="D101" i="6"/>
  <c r="D65" i="6"/>
  <c r="D52" i="6"/>
  <c r="D34" i="6"/>
  <c r="F72" i="6"/>
  <c r="D72" i="6"/>
  <c r="D25" i="6"/>
  <c r="D25" i="5"/>
  <c r="D28" i="5"/>
  <c r="D65" i="5"/>
  <c r="D20" i="5"/>
  <c r="D27" i="5"/>
  <c r="D8" i="5"/>
  <c r="D30" i="5"/>
  <c r="D48" i="5"/>
  <c r="F48" i="5" s="1"/>
  <c r="D10" i="5"/>
  <c r="D58" i="5"/>
  <c r="F58" i="5" s="1"/>
  <c r="D5" i="5"/>
  <c r="D16" i="5"/>
  <c r="D21" i="5"/>
  <c r="D2" i="5"/>
  <c r="D14" i="5"/>
  <c r="D18" i="5"/>
  <c r="F65" i="5"/>
  <c r="D24" i="5"/>
  <c r="D15" i="5"/>
  <c r="D22" i="5"/>
  <c r="D19" i="5"/>
  <c r="D7" i="5"/>
  <c r="D41" i="5"/>
  <c r="D4" i="5"/>
  <c r="D47" i="5"/>
  <c r="F53" i="5"/>
  <c r="D53" i="5"/>
  <c r="D3" i="5"/>
  <c r="D13" i="5"/>
  <c r="F56" i="5"/>
  <c r="D56" i="5"/>
  <c r="D6" i="5"/>
  <c r="D33" i="5"/>
  <c r="F71" i="5"/>
  <c r="D71" i="5"/>
  <c r="F63" i="5"/>
  <c r="D63" i="5"/>
  <c r="F30" i="5"/>
  <c r="F19" i="5"/>
  <c r="D36" i="5"/>
  <c r="D42" i="5"/>
  <c r="F68" i="5"/>
  <c r="D68" i="5"/>
  <c r="D35" i="5"/>
  <c r="F47" i="5"/>
  <c r="D67" i="5"/>
  <c r="F67" i="5" s="1"/>
  <c r="D66" i="5"/>
  <c r="F66" i="5" s="1"/>
  <c r="D26" i="5"/>
  <c r="D31" i="5"/>
  <c r="F31" i="5" s="1"/>
  <c r="F35" i="5"/>
  <c r="F41" i="5"/>
  <c r="F57" i="5"/>
  <c r="D57" i="5"/>
  <c r="J106" i="4"/>
  <c r="J103" i="4"/>
  <c r="J99" i="4"/>
  <c r="J77" i="4"/>
  <c r="J78" i="4"/>
  <c r="J73" i="4"/>
  <c r="J62" i="4"/>
  <c r="J57" i="4"/>
  <c r="J59" i="4"/>
  <c r="J65" i="4"/>
  <c r="J42" i="4"/>
  <c r="J53" i="4"/>
  <c r="J43" i="4"/>
  <c r="J32" i="4"/>
  <c r="J18" i="4" l="1"/>
  <c r="J17" i="4"/>
  <c r="J16" i="4"/>
  <c r="J8" i="4"/>
  <c r="J7" i="4"/>
  <c r="J6" i="4"/>
  <c r="J14" i="4"/>
  <c r="J129" i="3"/>
  <c r="J118" i="3"/>
  <c r="J119" i="3"/>
  <c r="J116" i="3"/>
  <c r="J107" i="3"/>
  <c r="J95" i="3"/>
  <c r="J105" i="3"/>
  <c r="J91" i="3"/>
  <c r="J96" i="3"/>
  <c r="J82" i="3"/>
  <c r="J86" i="3"/>
  <c r="J79" i="3"/>
  <c r="J77" i="3"/>
  <c r="J68" i="3"/>
  <c r="J69" i="3"/>
  <c r="J75" i="3"/>
  <c r="J72" i="3"/>
  <c r="J59" i="3" l="1"/>
  <c r="J52" i="3"/>
  <c r="J57" i="3"/>
  <c r="J58" i="3"/>
  <c r="J48" i="3"/>
  <c r="J30" i="3"/>
  <c r="J36" i="3"/>
  <c r="J41" i="3"/>
  <c r="J40" i="3"/>
  <c r="J38" i="3"/>
  <c r="J23" i="3"/>
  <c r="J21" i="3"/>
  <c r="J22" i="3"/>
  <c r="J8" i="3"/>
  <c r="J13" i="3"/>
  <c r="J9" i="3"/>
  <c r="J11" i="3"/>
  <c r="J110" i="2"/>
  <c r="J111" i="2"/>
  <c r="J104" i="2"/>
  <c r="J112" i="2"/>
  <c r="J91" i="2"/>
  <c r="J96" i="2"/>
  <c r="J93" i="2"/>
  <c r="J86" i="2"/>
  <c r="J78" i="2"/>
  <c r="J85" i="2"/>
  <c r="J83" i="2"/>
  <c r="J80" i="2"/>
  <c r="J65" i="2"/>
  <c r="J61" i="2"/>
  <c r="J63" i="2"/>
  <c r="J66" i="2"/>
  <c r="J49" i="2"/>
  <c r="J55" i="2"/>
  <c r="J48" i="2"/>
  <c r="J41" i="2"/>
  <c r="J38" i="2"/>
  <c r="J40" i="2"/>
  <c r="J36" i="2"/>
  <c r="J19" i="2"/>
  <c r="J27" i="2"/>
  <c r="J21" i="2"/>
  <c r="J18" i="2"/>
  <c r="J22" i="2"/>
  <c r="J6" i="2"/>
  <c r="J7" i="2"/>
  <c r="J9" i="2"/>
  <c r="J17" i="2" l="1"/>
  <c r="J20" i="2"/>
  <c r="J24" i="2"/>
  <c r="J70" i="1"/>
  <c r="J69" i="1"/>
  <c r="J67" i="1"/>
  <c r="J66" i="1"/>
  <c r="J64" i="1"/>
  <c r="J63" i="1"/>
  <c r="J53" i="1"/>
  <c r="J62" i="1"/>
  <c r="J49" i="1"/>
  <c r="J39" i="1"/>
  <c r="J38" i="1"/>
  <c r="J35" i="1"/>
  <c r="J34" i="1"/>
  <c r="J41" i="1"/>
  <c r="J26" i="1"/>
  <c r="J27" i="1"/>
  <c r="J24" i="1"/>
  <c r="J25" i="1"/>
  <c r="J11" i="1"/>
  <c r="J8" i="1"/>
  <c r="J12" i="1"/>
  <c r="F25" i="6" l="1"/>
  <c r="F47" i="6"/>
  <c r="F35" i="6"/>
  <c r="F76" i="6"/>
  <c r="F22" i="6"/>
  <c r="F43" i="6"/>
  <c r="F80" i="6"/>
  <c r="F64" i="6"/>
  <c r="F3" i="6"/>
  <c r="F94" i="6"/>
  <c r="F8" i="6"/>
  <c r="F46" i="6"/>
  <c r="F85" i="6"/>
  <c r="C5" i="6"/>
  <c r="C15" i="6"/>
  <c r="F15" i="6" s="1"/>
  <c r="C9" i="6"/>
  <c r="C20" i="6"/>
  <c r="C46" i="6"/>
  <c r="C45" i="6"/>
  <c r="F45" i="6" s="1"/>
  <c r="C8" i="6"/>
  <c r="C14" i="6"/>
  <c r="C13" i="6"/>
  <c r="C95" i="6"/>
  <c r="F95" i="6" s="1"/>
  <c r="C44" i="6"/>
  <c r="C30" i="6"/>
  <c r="F30" i="6" s="1"/>
  <c r="C3" i="6"/>
  <c r="C57" i="6"/>
  <c r="F57" i="6" s="1"/>
  <c r="C27" i="6"/>
  <c r="C90" i="6"/>
  <c r="F90" i="6" s="1"/>
  <c r="C43" i="6"/>
  <c r="C106" i="6"/>
  <c r="F106" i="6" s="1"/>
  <c r="C35" i="6"/>
  <c r="C73" i="6"/>
  <c r="F73" i="6" s="1"/>
  <c r="C24" i="6"/>
  <c r="C67" i="6"/>
  <c r="F67" i="6" s="1"/>
  <c r="C2" i="6"/>
  <c r="J60" i="4"/>
  <c r="C10" i="6"/>
  <c r="C21" i="6"/>
  <c r="C7" i="6"/>
  <c r="C87" i="6"/>
  <c r="F87" i="6" s="1"/>
  <c r="C85" i="6"/>
  <c r="C55" i="6"/>
  <c r="F55" i="6" s="1"/>
  <c r="C6" i="6"/>
  <c r="C22" i="6"/>
  <c r="C77" i="6"/>
  <c r="C23" i="6"/>
  <c r="C4" i="6"/>
  <c r="C26" i="6"/>
  <c r="C76" i="6"/>
  <c r="C75" i="6"/>
  <c r="F75" i="6" s="1"/>
  <c r="C11" i="6"/>
  <c r="F11" i="6" s="1"/>
  <c r="C61" i="6"/>
  <c r="C34" i="6"/>
  <c r="F34" i="6" s="1"/>
  <c r="C70" i="6"/>
  <c r="F70" i="6" s="1"/>
  <c r="C42" i="6"/>
  <c r="C115" i="6"/>
  <c r="F115" i="6" s="1"/>
  <c r="C19" i="6"/>
  <c r="C33" i="6"/>
  <c r="C97" i="6"/>
  <c r="F97" i="6" s="1"/>
  <c r="C38" i="6"/>
  <c r="C28" i="6"/>
  <c r="C41" i="6"/>
  <c r="F41" i="6" s="1"/>
  <c r="C78" i="6"/>
  <c r="F78" i="6" s="1"/>
  <c r="C37" i="6"/>
  <c r="C107" i="6"/>
  <c r="F107" i="6" s="1"/>
  <c r="C29" i="6"/>
  <c r="C39" i="6"/>
  <c r="F39" i="6" s="1"/>
  <c r="C65" i="6"/>
  <c r="F65" i="6" s="1"/>
  <c r="C64" i="6"/>
  <c r="C31" i="6"/>
  <c r="C63" i="6"/>
  <c r="F63" i="6" s="1"/>
  <c r="J44" i="1"/>
  <c r="C25" i="6"/>
  <c r="C12" i="6"/>
  <c r="F60" i="5"/>
  <c r="F59" i="5"/>
  <c r="F42" i="5"/>
  <c r="F72" i="5"/>
  <c r="F52" i="5"/>
  <c r="F51" i="5"/>
  <c r="F50" i="5"/>
  <c r="C25" i="5"/>
  <c r="F25" i="5" s="1"/>
  <c r="C9" i="5"/>
  <c r="C44" i="5"/>
  <c r="F44" i="5" s="1"/>
  <c r="C32" i="5"/>
  <c r="F32" i="5" s="1"/>
  <c r="C28" i="5"/>
  <c r="C39" i="5"/>
  <c r="F39" i="5" s="1"/>
  <c r="C23" i="5"/>
  <c r="C17" i="5"/>
  <c r="F17" i="5" s="1"/>
  <c r="C8" i="5"/>
  <c r="C11" i="5"/>
  <c r="C10" i="5"/>
  <c r="C4" i="5"/>
  <c r="C45" i="5"/>
  <c r="F45" i="5" s="1"/>
  <c r="C5" i="5"/>
  <c r="C3" i="5"/>
  <c r="C29" i="5"/>
  <c r="C21" i="5"/>
  <c r="F21" i="5" s="1"/>
  <c r="C2" i="5"/>
  <c r="C24" i="5"/>
  <c r="F24" i="5" s="1"/>
  <c r="C64" i="5"/>
  <c r="F64" i="5" s="1"/>
  <c r="C15" i="5"/>
  <c r="F15" i="5" s="1"/>
  <c r="C62" i="5"/>
  <c r="F62" i="5" s="1"/>
  <c r="C43" i="5"/>
  <c r="F43" i="5" s="1"/>
  <c r="C7" i="5"/>
  <c r="C37" i="5"/>
  <c r="F37" i="5" s="1"/>
  <c r="C16" i="5"/>
  <c r="F16" i="5" s="1"/>
  <c r="C33" i="5"/>
  <c r="C20" i="5"/>
  <c r="F20" i="5" s="1"/>
  <c r="C61" i="5"/>
  <c r="F61" i="5" s="1"/>
  <c r="C54" i="5"/>
  <c r="F54" i="5" s="1"/>
  <c r="C38" i="5"/>
  <c r="F38" i="5" s="1"/>
  <c r="C36" i="5"/>
  <c r="F36" i="5" s="1"/>
  <c r="C13" i="5"/>
  <c r="C26" i="5"/>
  <c r="F26" i="5" s="1"/>
  <c r="C6" i="5"/>
  <c r="C49" i="5"/>
  <c r="F49" i="5" s="1"/>
  <c r="C46" i="5"/>
  <c r="F46" i="5" s="1"/>
  <c r="C12" i="5"/>
  <c r="J3" i="4"/>
  <c r="J13" i="4"/>
  <c r="J11" i="4"/>
  <c r="J15" i="4"/>
  <c r="J9" i="4"/>
  <c r="J12" i="4"/>
  <c r="J10" i="4"/>
  <c r="J5" i="4"/>
  <c r="J4" i="4"/>
  <c r="J2" i="4"/>
  <c r="J23" i="4"/>
  <c r="J22" i="4"/>
  <c r="J29" i="4"/>
  <c r="J24" i="4"/>
  <c r="J28" i="4"/>
  <c r="J26" i="4"/>
  <c r="J19" i="4"/>
  <c r="J27" i="4"/>
  <c r="J20" i="4"/>
  <c r="J21" i="4"/>
  <c r="J25" i="4"/>
  <c r="J39" i="4"/>
  <c r="J38" i="4"/>
  <c r="J37" i="4"/>
  <c r="J34" i="4"/>
  <c r="J30" i="4"/>
  <c r="J31" i="4"/>
  <c r="J35" i="4"/>
  <c r="J40" i="4"/>
  <c r="J33" i="4"/>
  <c r="J36" i="4"/>
  <c r="J54" i="4"/>
  <c r="J41" i="4"/>
  <c r="J49" i="4"/>
  <c r="J46" i="4"/>
  <c r="J50" i="4"/>
  <c r="J48" i="4"/>
  <c r="J51" i="4"/>
  <c r="J44" i="4"/>
  <c r="J47" i="4"/>
  <c r="J52" i="4"/>
  <c r="J45" i="4"/>
  <c r="J55" i="4"/>
  <c r="J68" i="4"/>
  <c r="J61" i="4"/>
  <c r="J58" i="4"/>
  <c r="J56" i="4"/>
  <c r="J66" i="4"/>
  <c r="J67" i="4"/>
  <c r="J63" i="4"/>
  <c r="J64" i="4"/>
  <c r="J76" i="4"/>
  <c r="J82" i="4"/>
  <c r="J81" i="4"/>
  <c r="J79" i="4"/>
  <c r="J70" i="4"/>
  <c r="J71" i="4"/>
  <c r="J72" i="4"/>
  <c r="J74" i="4"/>
  <c r="J80" i="4"/>
  <c r="J75" i="4"/>
  <c r="J69" i="4"/>
  <c r="J87" i="4"/>
  <c r="J83" i="4"/>
  <c r="J86" i="4"/>
  <c r="J85" i="4"/>
  <c r="J88" i="4"/>
  <c r="J84" i="4"/>
  <c r="J90" i="4"/>
  <c r="J89" i="4"/>
  <c r="J100" i="4"/>
  <c r="J96" i="4"/>
  <c r="J98" i="4"/>
  <c r="J101" i="4"/>
  <c r="J91" i="4"/>
  <c r="J102" i="4"/>
  <c r="J92" i="4"/>
  <c r="J94" i="4"/>
  <c r="J93" i="4"/>
  <c r="J95" i="4"/>
  <c r="J97" i="4"/>
  <c r="J105" i="4"/>
  <c r="J104" i="4"/>
  <c r="J111" i="4"/>
  <c r="J110" i="4"/>
  <c r="J107" i="4"/>
  <c r="J108" i="4"/>
  <c r="J109" i="4"/>
  <c r="J15" i="2"/>
  <c r="J3" i="2"/>
  <c r="J5" i="2"/>
  <c r="J2" i="2"/>
  <c r="J8" i="2"/>
  <c r="J13" i="2"/>
  <c r="J10" i="2"/>
  <c r="J16" i="2"/>
  <c r="J4" i="2"/>
  <c r="J12" i="2"/>
  <c r="J14" i="2"/>
  <c r="J11" i="2"/>
  <c r="J31" i="2"/>
  <c r="J29" i="2"/>
  <c r="J28" i="2"/>
  <c r="J25" i="2"/>
  <c r="J23" i="2"/>
  <c r="J30" i="2"/>
  <c r="J26" i="2"/>
  <c r="J32" i="2"/>
  <c r="J34" i="2"/>
  <c r="J33" i="2"/>
  <c r="J37" i="2"/>
  <c r="J43" i="2"/>
  <c r="J42" i="2"/>
  <c r="J44" i="2"/>
  <c r="J45" i="2"/>
  <c r="J39" i="2"/>
  <c r="J35" i="2"/>
  <c r="J53" i="2"/>
  <c r="J50" i="2"/>
  <c r="J57" i="2"/>
  <c r="J46" i="2"/>
  <c r="J47" i="2"/>
  <c r="J56" i="2"/>
  <c r="J52" i="2"/>
  <c r="J51" i="2"/>
  <c r="J54" i="2"/>
  <c r="J67" i="2"/>
  <c r="J68" i="2"/>
  <c r="J58" i="2"/>
  <c r="J72" i="2"/>
  <c r="J69" i="2"/>
  <c r="J62" i="2"/>
  <c r="J59" i="2"/>
  <c r="J70" i="2"/>
  <c r="J64" i="2"/>
  <c r="J60" i="2"/>
  <c r="J71" i="2"/>
  <c r="J74" i="2"/>
  <c r="J73" i="2"/>
  <c r="J75" i="2"/>
  <c r="J76" i="2"/>
  <c r="J77" i="2"/>
  <c r="J79" i="2"/>
  <c r="J82" i="2"/>
  <c r="J81" i="2"/>
  <c r="J84" i="2"/>
  <c r="J88" i="2"/>
  <c r="J87" i="2"/>
  <c r="J89" i="2"/>
  <c r="J90" i="2"/>
  <c r="J94" i="2"/>
  <c r="J98" i="2"/>
  <c r="J95" i="2"/>
  <c r="J97" i="2"/>
  <c r="J92" i="2"/>
  <c r="J103" i="2"/>
  <c r="J101" i="2"/>
  <c r="J102" i="2"/>
  <c r="J99" i="2"/>
  <c r="J100" i="2"/>
  <c r="J108" i="2"/>
  <c r="J107" i="2"/>
  <c r="J106" i="2"/>
  <c r="J105" i="2"/>
  <c r="J109" i="2"/>
  <c r="J102" i="3"/>
  <c r="J100" i="3"/>
  <c r="J115" i="3"/>
  <c r="J93" i="3"/>
  <c r="J54" i="3"/>
  <c r="J128" i="3"/>
  <c r="J113" i="3"/>
  <c r="J19" i="3"/>
  <c r="J56" i="3"/>
  <c r="J120" i="3"/>
  <c r="J110" i="3"/>
  <c r="J50" i="3"/>
  <c r="J31" i="3"/>
  <c r="J32" i="3"/>
  <c r="J14" i="3"/>
  <c r="J18" i="3"/>
  <c r="J92" i="3"/>
  <c r="J101" i="3"/>
  <c r="J122" i="3"/>
  <c r="J104" i="3"/>
  <c r="J64" i="3"/>
  <c r="J124" i="3"/>
  <c r="J45" i="3"/>
  <c r="J88" i="3"/>
  <c r="J106" i="3"/>
  <c r="J42" i="3"/>
  <c r="J111" i="3"/>
  <c r="J74" i="3"/>
  <c r="J85" i="3"/>
  <c r="J39" i="3"/>
  <c r="J29" i="3"/>
  <c r="J46" i="3"/>
  <c r="J84" i="3"/>
  <c r="J94" i="3"/>
  <c r="J55" i="3"/>
  <c r="J125" i="3"/>
  <c r="J6" i="3"/>
  <c r="J89" i="3"/>
  <c r="J33" i="3"/>
  <c r="J127" i="3"/>
  <c r="J34" i="3"/>
  <c r="J47" i="3"/>
  <c r="J24" i="3"/>
  <c r="J121" i="3"/>
  <c r="J4" i="3"/>
  <c r="J112" i="3"/>
  <c r="J63" i="3"/>
  <c r="J37" i="3"/>
  <c r="J2" i="3"/>
  <c r="J103" i="3"/>
  <c r="J17" i="3"/>
  <c r="J87" i="3"/>
  <c r="J65" i="3"/>
  <c r="J51" i="3"/>
  <c r="J43" i="3"/>
  <c r="J35" i="3"/>
  <c r="J73" i="3"/>
  <c r="J81" i="3"/>
  <c r="J97" i="3"/>
  <c r="J117" i="3"/>
  <c r="J123" i="3"/>
  <c r="J98" i="3"/>
  <c r="J83" i="3"/>
  <c r="J28" i="3"/>
  <c r="J27" i="3"/>
  <c r="J67" i="3"/>
  <c r="J53" i="3"/>
  <c r="J78" i="3"/>
  <c r="J60" i="3"/>
  <c r="J5" i="3"/>
  <c r="J10" i="3"/>
  <c r="J26" i="3"/>
  <c r="J3" i="3"/>
  <c r="J49" i="3"/>
  <c r="J15" i="3"/>
  <c r="J16" i="3"/>
  <c r="J44" i="3"/>
  <c r="J126" i="3"/>
  <c r="J109" i="3"/>
  <c r="J61" i="3"/>
  <c r="J25" i="3"/>
  <c r="J70" i="3"/>
  <c r="J62" i="3"/>
  <c r="J12" i="3"/>
  <c r="J108" i="3"/>
  <c r="J90" i="3"/>
  <c r="J80" i="3"/>
  <c r="J66" i="3"/>
  <c r="J76" i="3"/>
  <c r="J20" i="3"/>
  <c r="J99" i="3"/>
  <c r="J71" i="3"/>
  <c r="J114" i="3"/>
  <c r="J7" i="3"/>
  <c r="J2" i="1"/>
  <c r="J7" i="1"/>
  <c r="J5" i="1"/>
  <c r="J9" i="1"/>
  <c r="J4" i="1"/>
  <c r="J6" i="1"/>
  <c r="J3" i="1"/>
  <c r="J10" i="1"/>
  <c r="J13" i="1"/>
  <c r="J14" i="1"/>
  <c r="J19" i="1"/>
  <c r="J18" i="1"/>
  <c r="J16" i="1"/>
  <c r="J17" i="1"/>
  <c r="J15" i="1"/>
  <c r="J20" i="1"/>
  <c r="J22" i="1"/>
  <c r="J21" i="1"/>
  <c r="J23" i="1"/>
  <c r="J32" i="1"/>
  <c r="J36" i="1"/>
  <c r="J28" i="1"/>
  <c r="J29" i="1"/>
  <c r="J33" i="1"/>
  <c r="J30" i="1"/>
  <c r="J31" i="1"/>
  <c r="J37" i="1"/>
  <c r="J40" i="1"/>
  <c r="J42" i="1"/>
  <c r="J50" i="1"/>
  <c r="J51" i="1"/>
  <c r="J45" i="1"/>
  <c r="J43" i="1"/>
  <c r="J46" i="1"/>
  <c r="J48" i="1"/>
  <c r="J47" i="1"/>
  <c r="J55" i="1"/>
  <c r="J56" i="1"/>
  <c r="J57" i="1"/>
  <c r="J58" i="1"/>
  <c r="J60" i="1"/>
  <c r="J52" i="1"/>
  <c r="J61" i="1"/>
  <c r="J54" i="1"/>
  <c r="J59" i="1"/>
  <c r="J65" i="1"/>
  <c r="J68" i="1"/>
  <c r="J71" i="1"/>
  <c r="B9" i="6"/>
  <c r="F9" i="6" s="1"/>
  <c r="B20" i="6"/>
  <c r="F20" i="6" s="1"/>
  <c r="B19" i="6"/>
  <c r="F19" i="6" s="1"/>
  <c r="B8" i="6"/>
  <c r="B32" i="6"/>
  <c r="F32" i="6" s="1"/>
  <c r="B14" i="6"/>
  <c r="F14" i="6" s="1"/>
  <c r="B58" i="6"/>
  <c r="F58" i="6" s="1"/>
  <c r="B83" i="6"/>
  <c r="F83" i="6" s="1"/>
  <c r="B44" i="6"/>
  <c r="F44" i="6" s="1"/>
  <c r="B93" i="6"/>
  <c r="F93" i="6" s="1"/>
  <c r="B3" i="6"/>
  <c r="B54" i="6"/>
  <c r="F54" i="6" s="1"/>
  <c r="B112" i="6"/>
  <c r="F112" i="6" s="1"/>
  <c r="B27" i="6"/>
  <c r="F27" i="6" s="1"/>
  <c r="B6" i="6"/>
  <c r="F6" i="6" s="1"/>
  <c r="B22" i="6"/>
  <c r="B37" i="6"/>
  <c r="F37" i="6" s="1"/>
  <c r="B26" i="6"/>
  <c r="F26" i="6" s="1"/>
  <c r="B61" i="6"/>
  <c r="F61" i="6" s="1"/>
  <c r="B24" i="6"/>
  <c r="F24" i="6" s="1"/>
  <c r="B2" i="6"/>
  <c r="F2" i="6" s="1"/>
  <c r="B21" i="6"/>
  <c r="F21" i="6" s="1"/>
  <c r="B7" i="6"/>
  <c r="F7" i="6" s="1"/>
  <c r="B16" i="6"/>
  <c r="F16" i="6" s="1"/>
  <c r="B5" i="6"/>
  <c r="F5" i="6" s="1"/>
  <c r="B86" i="6"/>
  <c r="F86" i="6" s="1"/>
  <c r="B66" i="6"/>
  <c r="F66" i="6" s="1"/>
  <c r="B98" i="6"/>
  <c r="F98" i="6" s="1"/>
  <c r="B13" i="6"/>
  <c r="F13" i="6" s="1"/>
  <c r="B38" i="6"/>
  <c r="F38" i="6" s="1"/>
  <c r="B69" i="6"/>
  <c r="F69" i="6" s="1"/>
  <c r="B80" i="6"/>
  <c r="B49" i="6"/>
  <c r="F49" i="6" s="1"/>
  <c r="B77" i="6"/>
  <c r="F77" i="6" s="1"/>
  <c r="B23" i="6"/>
  <c r="F23" i="6" s="1"/>
  <c r="B4" i="6"/>
  <c r="F4" i="6" s="1"/>
  <c r="B71" i="6"/>
  <c r="F71" i="6" s="1"/>
  <c r="B56" i="6"/>
  <c r="F56" i="6" s="1"/>
  <c r="B42" i="6"/>
  <c r="F42" i="6" s="1"/>
  <c r="B33" i="6"/>
  <c r="F33" i="6" s="1"/>
  <c r="B96" i="6"/>
  <c r="F96" i="6" s="1"/>
  <c r="B94" i="6"/>
  <c r="B28" i="6"/>
  <c r="F28" i="6" s="1"/>
  <c r="B31" i="6"/>
  <c r="F31" i="6" s="1"/>
  <c r="B109" i="6"/>
  <c r="F109" i="6" s="1"/>
  <c r="B53" i="6"/>
  <c r="F53" i="6" s="1"/>
  <c r="B62" i="6"/>
  <c r="F62" i="6" s="1"/>
  <c r="B29" i="6"/>
  <c r="F29" i="6" s="1"/>
  <c r="B10" i="6"/>
  <c r="F10" i="6" s="1"/>
  <c r="B12" i="6"/>
  <c r="F12" i="6" s="1"/>
  <c r="B114" i="6"/>
  <c r="F114" i="6" s="1"/>
  <c r="B113" i="6"/>
  <c r="F113" i="6" s="1"/>
  <c r="B111" i="6"/>
  <c r="F111" i="6" s="1"/>
  <c r="B52" i="6"/>
  <c r="F52" i="6" s="1"/>
  <c r="B51" i="6"/>
  <c r="F51" i="6" s="1"/>
  <c r="B25" i="6"/>
  <c r="B22" i="5"/>
  <c r="F22" i="5" s="1"/>
  <c r="B8" i="5"/>
  <c r="F8" i="5" s="1"/>
  <c r="B27" i="5"/>
  <c r="F27" i="5" s="1"/>
  <c r="B4" i="5"/>
  <c r="F4" i="5" s="1"/>
  <c r="B3" i="5"/>
  <c r="F3" i="5" s="1"/>
  <c r="B12" i="5"/>
  <c r="B2" i="5"/>
  <c r="B9" i="5"/>
  <c r="B33" i="5"/>
  <c r="F33" i="5" s="1"/>
  <c r="B28" i="5"/>
  <c r="F28" i="5" s="1"/>
  <c r="B23" i="5"/>
  <c r="F23" i="5" s="1"/>
  <c r="B70" i="5"/>
  <c r="F70" i="5" s="1"/>
  <c r="B11" i="5"/>
  <c r="F11" i="5" s="1"/>
  <c r="B7" i="5"/>
  <c r="F7" i="5" s="1"/>
  <c r="B14" i="5"/>
  <c r="F14" i="5" s="1"/>
  <c r="B69" i="5"/>
  <c r="F69" i="5" s="1"/>
  <c r="B10" i="5"/>
  <c r="F10" i="5" s="1"/>
  <c r="B5" i="5"/>
  <c r="B40" i="5"/>
  <c r="F40" i="5" s="1"/>
  <c r="B29" i="5"/>
  <c r="F29" i="5" s="1"/>
  <c r="B13" i="5"/>
  <c r="F13" i="5" s="1"/>
  <c r="B18" i="5"/>
  <c r="F18" i="5" s="1"/>
  <c r="B34" i="5"/>
  <c r="F34" i="5" s="1"/>
  <c r="B6" i="5"/>
  <c r="F6" i="5" s="1"/>
  <c r="B55" i="5"/>
  <c r="F55" i="5" s="1"/>
  <c r="F9" i="5" l="1"/>
  <c r="F2" i="5"/>
  <c r="F5" i="5"/>
  <c r="F12" i="5"/>
</calcChain>
</file>

<file path=xl/sharedStrings.xml><?xml version="1.0" encoding="utf-8"?>
<sst xmlns="http://schemas.openxmlformats.org/spreadsheetml/2006/main" count="1523" uniqueCount="672">
  <si>
    <t>Тренер</t>
  </si>
  <si>
    <t>Место</t>
  </si>
  <si>
    <t>Ерёменко Арсений</t>
  </si>
  <si>
    <t>КСЕ "Спарта"</t>
  </si>
  <si>
    <t>Базов АП</t>
  </si>
  <si>
    <t>Бахаркин Ян</t>
  </si>
  <si>
    <t>г. Октябрьский "СПАРТА"</t>
  </si>
  <si>
    <t>Аглеев АМ</t>
  </si>
  <si>
    <t>Добряев Максим</t>
  </si>
  <si>
    <t>"СДЮСШОР по дзюдо" г.Ульяновск</t>
  </si>
  <si>
    <t>Горбылев АВ</t>
  </si>
  <si>
    <t>Мартынов Матвей</t>
  </si>
  <si>
    <t>Кузнецов Демид</t>
  </si>
  <si>
    <t>СК "Георгий Победоносец"</t>
  </si>
  <si>
    <t>Антонян АЭ</t>
  </si>
  <si>
    <t>Ильясов Игнат</t>
  </si>
  <si>
    <t>г. Октябрьский МБУ СШ №1</t>
  </si>
  <si>
    <t>Мамлеев АВ</t>
  </si>
  <si>
    <t>ДОЦ "Бригантина"</t>
  </si>
  <si>
    <t>ДЮСШ п.г.т.Смышляевка</t>
  </si>
  <si>
    <t>с/к "Олимп"</t>
  </si>
  <si>
    <t>Гильманов Рамазан</t>
  </si>
  <si>
    <t>Сафиев Тимур</t>
  </si>
  <si>
    <t>Ахадов Ильдар</t>
  </si>
  <si>
    <t>Мищенко Кирилл</t>
  </si>
  <si>
    <t>Синдеев Марк</t>
  </si>
  <si>
    <t>Губин Артемий</t>
  </si>
  <si>
    <t>СК "Мастер"</t>
  </si>
  <si>
    <t>Земсков МЮ</t>
  </si>
  <si>
    <t>СДЮСШОР №11</t>
  </si>
  <si>
    <t>СДЮСШОР по дзюдо г.Ульяновск</t>
  </si>
  <si>
    <t>Дворец пионеров г. Орска</t>
  </si>
  <si>
    <t>ДЮСШ "Мужество"</t>
  </si>
  <si>
    <t>ДЮСК "Металл"</t>
  </si>
  <si>
    <t>г. Оренбург МБУ СШ №6</t>
  </si>
  <si>
    <t>г. Оренбург МАУ СШ дзюдо</t>
  </si>
  <si>
    <t>СДЮСШОР №14</t>
  </si>
  <si>
    <t>СШОР №11, с/к "Олимп"</t>
  </si>
  <si>
    <t>г. Ульяновск ДЮСШ №6</t>
  </si>
  <si>
    <t>Оренбург УОР</t>
  </si>
  <si>
    <t>г. Сургут "Олимп"</t>
  </si>
  <si>
    <t>Буревестник</t>
  </si>
  <si>
    <t>Оренбургский с/к "Дружба"</t>
  </si>
  <si>
    <t>Гранит</t>
  </si>
  <si>
    <t>СОШ с.Алексеевка</t>
  </si>
  <si>
    <t>ЦВР "Поиск"</t>
  </si>
  <si>
    <t>СШОР №6</t>
  </si>
  <si>
    <t>ОЦ п.г.т. Рощинский</t>
  </si>
  <si>
    <t>ДЮСШ "Свобода" г.Орск</t>
  </si>
  <si>
    <t>ОЦ "Гармония"</t>
  </si>
  <si>
    <t>Центр Дзюдо г. Оренбург</t>
  </si>
  <si>
    <t>Пензенская обл.</t>
  </si>
  <si>
    <t>ФД Оренбургской обл.</t>
  </si>
  <si>
    <t>I этап</t>
  </si>
  <si>
    <t>Итог</t>
  </si>
  <si>
    <t>II этап</t>
  </si>
  <si>
    <t>III этап</t>
  </si>
  <si>
    <t>IV этап</t>
  </si>
  <si>
    <t>Гайнуллин Рамазан</t>
  </si>
  <si>
    <t>Тотьмянин Иван</t>
  </si>
  <si>
    <t>Закиров Саит</t>
  </si>
  <si>
    <t>Войнов Егор</t>
  </si>
  <si>
    <t>Исмагилов Амир</t>
  </si>
  <si>
    <t>Хайруллин Амир</t>
  </si>
  <si>
    <t>Семенцов Матвей</t>
  </si>
  <si>
    <t>Сукиасян ГГ</t>
  </si>
  <si>
    <t>Барсекян Михаил</t>
  </si>
  <si>
    <t>Яшнов Алексей</t>
  </si>
  <si>
    <t>Миникаев Сулейман</t>
  </si>
  <si>
    <t>Тращеев Станислав</t>
  </si>
  <si>
    <t>Минаева АА, Сараева АА</t>
  </si>
  <si>
    <t>Бордачев Ян</t>
  </si>
  <si>
    <t>Салихов ТА</t>
  </si>
  <si>
    <t>Щупиков Лев</t>
  </si>
  <si>
    <t>Куракин ОВ</t>
  </si>
  <si>
    <t>Кафьятуллов Самир</t>
  </si>
  <si>
    <t>Чубарь Валерий</t>
  </si>
  <si>
    <t>Кобко АН</t>
  </si>
  <si>
    <t>Котельников Максим</t>
  </si>
  <si>
    <t>Сальников Арсений</t>
  </si>
  <si>
    <t>В/К</t>
  </si>
  <si>
    <t>ФИО</t>
  </si>
  <si>
    <t>КЛУБ</t>
  </si>
  <si>
    <t>ФИО тренера</t>
  </si>
  <si>
    <t>50+</t>
  </si>
  <si>
    <t>Маляев Кирилл</t>
  </si>
  <si>
    <t>Габбасов Артем</t>
  </si>
  <si>
    <t>Зарафьянов Рамиль</t>
  </si>
  <si>
    <t>Чеканов Егор</t>
  </si>
  <si>
    <t>Керсман Степан</t>
  </si>
  <si>
    <t>Катырев Константин</t>
  </si>
  <si>
    <t>Тлиулиев Нуржан</t>
  </si>
  <si>
    <t>Каширин Матвей</t>
  </si>
  <si>
    <t>Проскурин Иван</t>
  </si>
  <si>
    <t>Маслов Сергей</t>
  </si>
  <si>
    <t>Рожненко Иван</t>
  </si>
  <si>
    <t>Юдин Иван</t>
  </si>
  <si>
    <t>Акуев Адам</t>
  </si>
  <si>
    <t>Карасев Илья</t>
  </si>
  <si>
    <t>Карпинский Никита</t>
  </si>
  <si>
    <t>Андреев Назар</t>
  </si>
  <si>
    <t>Баздуков Кирилл</t>
  </si>
  <si>
    <t>Решитов Тимур</t>
  </si>
  <si>
    <t>Демчагло Всеволод</t>
  </si>
  <si>
    <t>Секутов Данил</t>
  </si>
  <si>
    <t>Меркулов Кирилл</t>
  </si>
  <si>
    <t>Гузаиров Рифат</t>
  </si>
  <si>
    <t>Милехин Михаил</t>
  </si>
  <si>
    <t>Пивоаров Алексей</t>
  </si>
  <si>
    <t>Кружилин Илья</t>
  </si>
  <si>
    <t>Манукян Давид</t>
  </si>
  <si>
    <t>Ильин Иван</t>
  </si>
  <si>
    <t>Яковлев Трофим</t>
  </si>
  <si>
    <t>Иванайский Николай</t>
  </si>
  <si>
    <t>Ившин Никита</t>
  </si>
  <si>
    <t>Агапов Александр</t>
  </si>
  <si>
    <t>Гашин Кирилл</t>
  </si>
  <si>
    <t>Тихонов Владимир</t>
  </si>
  <si>
    <t>Куранов Семен</t>
  </si>
  <si>
    <t>Байтлюв Алсабир</t>
  </si>
  <si>
    <t>Уханов Ярослав</t>
  </si>
  <si>
    <t>Посохов Дмитрий</t>
  </si>
  <si>
    <t>Шуравин Дмитрий</t>
  </si>
  <si>
    <t>Киркин Константин</t>
  </si>
  <si>
    <t>Гасанов Богдан</t>
  </si>
  <si>
    <t>Навознов Роман</t>
  </si>
  <si>
    <t>Пикунов Максим</t>
  </si>
  <si>
    <t>Тиркин Роман</t>
  </si>
  <si>
    <t>Васильев Егор</t>
  </si>
  <si>
    <t>Шигапов Никита</t>
  </si>
  <si>
    <t>"Буревестник"</t>
  </si>
  <si>
    <t>"Гранит"</t>
  </si>
  <si>
    <t>Югай КВ, Голищев ЕВ</t>
  </si>
  <si>
    <t>Кузьмяк ЮЮ</t>
  </si>
  <si>
    <t>Рахимов ИИ</t>
  </si>
  <si>
    <t>Филатов АА</t>
  </si>
  <si>
    <t>Палкин ЕВ</t>
  </si>
  <si>
    <t>Шибалов ИС</t>
  </si>
  <si>
    <t>Соловьев ВВ</t>
  </si>
  <si>
    <t>Бессольцев СП</t>
  </si>
  <si>
    <t>Рахимкулов РА</t>
  </si>
  <si>
    <t>Субботина ВА</t>
  </si>
  <si>
    <t>Сулейманов РЖ, Родомакин ЮС</t>
  </si>
  <si>
    <t>Пестов ДН</t>
  </si>
  <si>
    <t>Перфильев АА</t>
  </si>
  <si>
    <t>Ямалитдинов ЕР</t>
  </si>
  <si>
    <t>Миронов РС</t>
  </si>
  <si>
    <t>Шумилин ЮС</t>
  </si>
  <si>
    <t>Чекмарев АП</t>
  </si>
  <si>
    <t>Глухов ТВ</t>
  </si>
  <si>
    <t>Копылов ДА</t>
  </si>
  <si>
    <t>Свобода СС</t>
  </si>
  <si>
    <t>Румянцева ЕВ, Бикбулатова СК</t>
  </si>
  <si>
    <t>Антонян ЭА, Антонян АЭ</t>
  </si>
  <si>
    <t>Белозерова ОА</t>
  </si>
  <si>
    <t>Матвеева ОА</t>
  </si>
  <si>
    <t>Иванников ПВ</t>
  </si>
  <si>
    <t>Миць Даниил</t>
  </si>
  <si>
    <t>"Дворец пионеров г. Орска"</t>
  </si>
  <si>
    <t>Амелькин АВ, Блинов А.С.</t>
  </si>
  <si>
    <t>Мухин Андрей</t>
  </si>
  <si>
    <t>Елеусизов Арслан</t>
  </si>
  <si>
    <t>Елеусизов Руслан</t>
  </si>
  <si>
    <t>Кулиш Серафим</t>
  </si>
  <si>
    <t>Мартьянов Иван</t>
  </si>
  <si>
    <t>Горбылев АВ, Ниязов РР</t>
  </si>
  <si>
    <t>Хафизов Тагир</t>
  </si>
  <si>
    <t>Башкайкин АЕ, Ниязов РР</t>
  </si>
  <si>
    <t>55+</t>
  </si>
  <si>
    <t>Петряев Илья</t>
  </si>
  <si>
    <t>Деревянко ДВ</t>
  </si>
  <si>
    <t>Хабиров Динислам</t>
  </si>
  <si>
    <t>Потапов АГ</t>
  </si>
  <si>
    <t>Бузулукский Андрей</t>
  </si>
  <si>
    <t>Беспалов АО</t>
  </si>
  <si>
    <t>Конюша Максим</t>
  </si>
  <si>
    <t>Елькин Демид</t>
  </si>
  <si>
    <t>Саута Никита</t>
  </si>
  <si>
    <t>Саута АФ</t>
  </si>
  <si>
    <t>Керимов Орудж</t>
  </si>
  <si>
    <t>Курманалеев ВЗ</t>
  </si>
  <si>
    <t>Трофимов Максим</t>
  </si>
  <si>
    <t>Рябинин Степан</t>
  </si>
  <si>
    <t>Супонев АС</t>
  </si>
  <si>
    <t>Таранюк Кирилл</t>
  </si>
  <si>
    <t>Перепелкин МВ</t>
  </si>
  <si>
    <t>Кузин Кирилл</t>
  </si>
  <si>
    <t>Ожгихин Никита</t>
  </si>
  <si>
    <t>Баратели Георгий</t>
  </si>
  <si>
    <t>Бородин Никита</t>
  </si>
  <si>
    <t>Янцен Александр</t>
  </si>
  <si>
    <t>Климов АВ</t>
  </si>
  <si>
    <t>Теряков Леонид</t>
  </si>
  <si>
    <t>Заякин Иван</t>
  </si>
  <si>
    <t>Степонян Алик</t>
  </si>
  <si>
    <t>Шайдуллин Руслан</t>
  </si>
  <si>
    <t>Хидиров Рамазан</t>
  </si>
  <si>
    <t>Лепилин Евгений</t>
  </si>
  <si>
    <t>Карапетян Сурен</t>
  </si>
  <si>
    <t>Ромаданов ДС, Рябков ВЕ</t>
  </si>
  <si>
    <t>Мирзоян Альберт</t>
  </si>
  <si>
    <t>Глухов ТВ, Киргизов ВВ</t>
  </si>
  <si>
    <t>Константинов Степан</t>
  </si>
  <si>
    <t>Канаев Глеб</t>
  </si>
  <si>
    <t>Занин Святослав</t>
  </si>
  <si>
    <t>Литвинов Александр</t>
  </si>
  <si>
    <t>Никитин Константин</t>
  </si>
  <si>
    <t>Копылов ЭВ, Самойлова НН</t>
  </si>
  <si>
    <t>Двужилов Илья</t>
  </si>
  <si>
    <t>Симонов Илья</t>
  </si>
  <si>
    <t>Кулаков Кирилл</t>
  </si>
  <si>
    <t>Жданов Глеб</t>
  </si>
  <si>
    <t>Рожкова СС, Сараева АА</t>
  </si>
  <si>
    <t>Никонов Александр</t>
  </si>
  <si>
    <t>Юсупов Салман</t>
  </si>
  <si>
    <t>Каюмов Ислам</t>
  </si>
  <si>
    <t>Видонов Арсений</t>
  </si>
  <si>
    <t>Яковлев Илья</t>
  </si>
  <si>
    <t>Меликсетян Альберт</t>
  </si>
  <si>
    <t>Карпов Павел</t>
  </si>
  <si>
    <t>Гришанов ПВ</t>
  </si>
  <si>
    <t>Ждановских Богдан</t>
  </si>
  <si>
    <t>Тарасов Андрей</t>
  </si>
  <si>
    <t>Зафран Михаил</t>
  </si>
  <si>
    <t>Маслов Дмитрий</t>
  </si>
  <si>
    <t>Урбасов Азамат</t>
  </si>
  <si>
    <t>Федоров Роман</t>
  </si>
  <si>
    <t>Этманов Григорий</t>
  </si>
  <si>
    <t>Худяков Никита</t>
  </si>
  <si>
    <t>Амелькин АВ, Блинов АС</t>
  </si>
  <si>
    <t>Головин Иван</t>
  </si>
  <si>
    <t>Ашмаров Артем</t>
  </si>
  <si>
    <t>"ОЦ" п.г.т. Рощинский</t>
  </si>
  <si>
    <t>Сазонов ВВ</t>
  </si>
  <si>
    <t>Чевыров Никита</t>
  </si>
  <si>
    <t>Мальянов Даниил</t>
  </si>
  <si>
    <t>Попков Егор</t>
  </si>
  <si>
    <t>Нозимов Махамад</t>
  </si>
  <si>
    <t>Латыпов Андрей</t>
  </si>
  <si>
    <t>Павлов Иван</t>
  </si>
  <si>
    <t>Ануфриев ЛА</t>
  </si>
  <si>
    <t>Кирин Илья</t>
  </si>
  <si>
    <t>Башкайкин АЕ, Ниязов РР, Горбылев АВ</t>
  </si>
  <si>
    <t>Кареев Артем</t>
  </si>
  <si>
    <t>65+</t>
  </si>
  <si>
    <t>Григорьев Ринат</t>
  </si>
  <si>
    <t>Косолапов Станислав</t>
  </si>
  <si>
    <t>Колдырев Артём</t>
  </si>
  <si>
    <t>Исаев Ниджат</t>
  </si>
  <si>
    <t>Перко Матвей</t>
  </si>
  <si>
    <t>Батыров Вадим</t>
  </si>
  <si>
    <t>Мовлюта Рустам</t>
  </si>
  <si>
    <t>Петров Александр</t>
  </si>
  <si>
    <t>Нижарадзе Шамиль</t>
  </si>
  <si>
    <t>Мельников ВН</t>
  </si>
  <si>
    <t>Гайрбеков Адрохман</t>
  </si>
  <si>
    <t>Золотухин Василий</t>
  </si>
  <si>
    <t>Сокольский Андрей</t>
  </si>
  <si>
    <t>Меркулов Роман</t>
  </si>
  <si>
    <t>Парфенов Никита</t>
  </si>
  <si>
    <t>Ковальчук Алексей</t>
  </si>
  <si>
    <t>Голобородько Дмитрий</t>
  </si>
  <si>
    <t>Камзин Руан</t>
  </si>
  <si>
    <t>Строилов Иван</t>
  </si>
  <si>
    <t>СвободаСС</t>
  </si>
  <si>
    <t>Чередниченко Иван</t>
  </si>
  <si>
    <t>Новрузов ШЯ</t>
  </si>
  <si>
    <t>Ивакин Никита</t>
  </si>
  <si>
    <t>Климов ВА</t>
  </si>
  <si>
    <t>Левашин Алексей</t>
  </si>
  <si>
    <t>Дашкин Рушан</t>
  </si>
  <si>
    <t>Алёшечкин Илья</t>
  </si>
  <si>
    <t>Левенков Егор</t>
  </si>
  <si>
    <t>Филимонов Артем</t>
  </si>
  <si>
    <t>Урядов Артём</t>
  </si>
  <si>
    <t>Филимонов Дмитрий</t>
  </si>
  <si>
    <t>Ножкин Вадим</t>
  </si>
  <si>
    <t>Солнышкин Роман</t>
  </si>
  <si>
    <t>Коган Платон</t>
  </si>
  <si>
    <t>Шадонов Арсений</t>
  </si>
  <si>
    <t>Матвиенко Дмитрий</t>
  </si>
  <si>
    <t>Бикбулатова СК, Румянцева ЕВ</t>
  </si>
  <si>
    <t>Салюков Федор</t>
  </si>
  <si>
    <t>Поздышев Илья</t>
  </si>
  <si>
    <t>Гуломалиев Рамил</t>
  </si>
  <si>
    <t>Шепелев Денис</t>
  </si>
  <si>
    <t>Терешин Степан</t>
  </si>
  <si>
    <t>Гасанов Руслан</t>
  </si>
  <si>
    <t>Исатаев Нурлан</t>
  </si>
  <si>
    <t>Линенко ПО, Нурматов ДА</t>
  </si>
  <si>
    <t>Булыгин Александр</t>
  </si>
  <si>
    <t>Алендуков Александр</t>
  </si>
  <si>
    <t>Галиакберов ДР</t>
  </si>
  <si>
    <t>Минаева АА</t>
  </si>
  <si>
    <t>Антонян ЭА</t>
  </si>
  <si>
    <t>Румянцева ЕВ</t>
  </si>
  <si>
    <t>Сулейманов РЖ</t>
  </si>
  <si>
    <t>Югай КВ</t>
  </si>
  <si>
    <t>Амелькин АВ</t>
  </si>
  <si>
    <t>Башкайкин АЕ</t>
  </si>
  <si>
    <t>Копылов ЭВ</t>
  </si>
  <si>
    <t>Рожкова СС</t>
  </si>
  <si>
    <t>Ромаданов ДС</t>
  </si>
  <si>
    <t>Бикбулатова СК</t>
  </si>
  <si>
    <t>Линенко ПО</t>
  </si>
  <si>
    <t>Березко Александр</t>
  </si>
  <si>
    <t>Акатьев КД</t>
  </si>
  <si>
    <t>Сагдиев Руслан</t>
  </si>
  <si>
    <t>Сайфуллин Эрик</t>
  </si>
  <si>
    <t>Уфа "Единство"</t>
  </si>
  <si>
    <t>Буяк ОБ</t>
  </si>
  <si>
    <t>Евенко Матвей</t>
  </si>
  <si>
    <t>ДЮСШ с. Б-Черниговка</t>
  </si>
  <si>
    <t>Куйбасов СГ</t>
  </si>
  <si>
    <t>Насыров Исмаил</t>
  </si>
  <si>
    <t>Уфа СК "Геркулес"</t>
  </si>
  <si>
    <t>Михайлов ВА</t>
  </si>
  <si>
    <t>Прибылов Кирилл</t>
  </si>
  <si>
    <t>Бисен Абдунур</t>
  </si>
  <si>
    <t>Казахстан ДЮСШ</t>
  </si>
  <si>
    <t>Мусагалиев Е</t>
  </si>
  <si>
    <t>Сигбатуллин Ахмад</t>
  </si>
  <si>
    <t>Чечнев Сергей</t>
  </si>
  <si>
    <t>Лобанов Богдан</t>
  </si>
  <si>
    <t>Ильин Николай</t>
  </si>
  <si>
    <t>Ниязов РР</t>
  </si>
  <si>
    <t>Сазонов Семен</t>
  </si>
  <si>
    <t>ЦВР п.г.т. Стройкерамика</t>
  </si>
  <si>
    <t>Ромаданов ДС, Сазонов ВВ, Рябков ВЕ</t>
  </si>
  <si>
    <t>Зубов Степан</t>
  </si>
  <si>
    <t>Гуломалиев Радмир</t>
  </si>
  <si>
    <t>Романов Артем</t>
  </si>
  <si>
    <t>Пендюхов Никита</t>
  </si>
  <si>
    <t>Устинов Анатолий</t>
  </si>
  <si>
    <t>Константинов Владимир</t>
  </si>
  <si>
    <t>Бондарев Платон</t>
  </si>
  <si>
    <t>Назмиев Ильназ</t>
  </si>
  <si>
    <t>Топтыгин Илья</t>
  </si>
  <si>
    <t>Саратов "Сокол"</t>
  </si>
  <si>
    <t>Тедешвили ЛП</t>
  </si>
  <si>
    <t>Сырымов Дамир</t>
  </si>
  <si>
    <t>Сухолитко Степан</t>
  </si>
  <si>
    <t>г. Оренбург СШ №2</t>
  </si>
  <si>
    <t>Мачнев Вадим</t>
  </si>
  <si>
    <t>Топтыгин Алексей</t>
  </si>
  <si>
    <t>Власенко ИВ</t>
  </si>
  <si>
    <t>Князев Владислав</t>
  </si>
  <si>
    <t>Сокол дзюдо Саратов</t>
  </si>
  <si>
    <t>Тимофеев ШМ, Васильев ВП</t>
  </si>
  <si>
    <t>Галиуллин Вадим</t>
  </si>
  <si>
    <t>Ерамков Артемий</t>
  </si>
  <si>
    <t>ФД Чувашской Р</t>
  </si>
  <si>
    <t>Боронин АА, Хлебнов ВИ</t>
  </si>
  <si>
    <t>Щукин Вадим</t>
  </si>
  <si>
    <t>Тимофеев ШМ</t>
  </si>
  <si>
    <t>Боронин АА</t>
  </si>
  <si>
    <t>Малышев Степан</t>
  </si>
  <si>
    <t>Новоселов Игорь</t>
  </si>
  <si>
    <t>Митрофанов Дмитрий</t>
  </si>
  <si>
    <t>Пенза КСШОР</t>
  </si>
  <si>
    <t>Трегулов Наиль</t>
  </si>
  <si>
    <t>Иксамов Артур</t>
  </si>
  <si>
    <t>Уфа "Кремль"</t>
  </si>
  <si>
    <t>Хренников ИЮ</t>
  </si>
  <si>
    <t>Горбатов Глеб</t>
  </si>
  <si>
    <t>Коган Арсений</t>
  </si>
  <si>
    <t>Ситдиков Тимур</t>
  </si>
  <si>
    <t>Уфа СШ "Батыр"</t>
  </si>
  <si>
    <t>Старовойтов АЭ</t>
  </si>
  <si>
    <t>Троянский Роман</t>
  </si>
  <si>
    <t>Быков Илья</t>
  </si>
  <si>
    <t>Обелец Роман</t>
  </si>
  <si>
    <t>Немов Иван</t>
  </si>
  <si>
    <t>Черкасов Вадим</t>
  </si>
  <si>
    <t>Фомкин Родион</t>
  </si>
  <si>
    <t>Каспер Ярослав</t>
  </si>
  <si>
    <t>Мясников Иван</t>
  </si>
  <si>
    <t>Хрупало Алексей</t>
  </si>
  <si>
    <t>Родиков Павел</t>
  </si>
  <si>
    <t>Степанов Никита</t>
  </si>
  <si>
    <t>Моисеев Захар</t>
  </si>
  <si>
    <t>Потапов Иван</t>
  </si>
  <si>
    <t>Еремин Богдан</t>
  </si>
  <si>
    <t>Уфа СШ №14</t>
  </si>
  <si>
    <t>Безмельницин АС</t>
  </si>
  <si>
    <t>Орлов Егор</t>
  </si>
  <si>
    <t>Богданов Антон</t>
  </si>
  <si>
    <t>ЦСК ВВС</t>
  </si>
  <si>
    <t>Помогаев СП</t>
  </si>
  <si>
    <t>Капитонов Егор</t>
  </si>
  <si>
    <t>Остапенко Сергей</t>
  </si>
  <si>
    <t>Гревцев Сергей</t>
  </si>
  <si>
    <t>Трояк Никита</t>
  </si>
  <si>
    <t>Саратов «Сокол-star»</t>
  </si>
  <si>
    <t>Великородова АН</t>
  </si>
  <si>
    <t>Вахновский Андрей</t>
  </si>
  <si>
    <t>Матвеев Григорий</t>
  </si>
  <si>
    <t>Лысов Антон</t>
  </si>
  <si>
    <t>Гребенщиков Давид</t>
  </si>
  <si>
    <t>Климов Максим</t>
  </si>
  <si>
    <t>Громков Никита</t>
  </si>
  <si>
    <t>Баранов Артем</t>
  </si>
  <si>
    <t>Бушуев Илья</t>
  </si>
  <si>
    <t>Свистунов Александр</t>
  </si>
  <si>
    <t>Тачаев Иван</t>
  </si>
  <si>
    <t>Плотников Артемий</t>
  </si>
  <si>
    <t>Пенза "Спарта"</t>
  </si>
  <si>
    <t>Кабанов ВА</t>
  </si>
  <si>
    <t>Котнев Даниил</t>
  </si>
  <si>
    <t>Сазонов Савелий</t>
  </si>
  <si>
    <t>Абдядилов Булат</t>
  </si>
  <si>
    <t>Табуев Марк</t>
  </si>
  <si>
    <t>Улитин ВА</t>
  </si>
  <si>
    <t>Амелькин Кирилл</t>
  </si>
  <si>
    <t>Саранск КСЕ "Боец"</t>
  </si>
  <si>
    <t>Ивановичев ДИ, Паршин СМ</t>
  </si>
  <si>
    <t>Захаров Никита</t>
  </si>
  <si>
    <t>Рачиба Иван</t>
  </si>
  <si>
    <t>Зновин Андрей</t>
  </si>
  <si>
    <t>Коротков Михаил</t>
  </si>
  <si>
    <t>Высоцкий Илья</t>
  </si>
  <si>
    <t>Саранск "Лидер"</t>
  </si>
  <si>
    <t>Шурыгин СВ, Щукин АВ</t>
  </si>
  <si>
    <t>Сидоров Ярослав</t>
  </si>
  <si>
    <t>Толстолуцкий Артем</t>
  </si>
  <si>
    <t>Владимиров Егор</t>
  </si>
  <si>
    <t>Лавин Артемий</t>
  </si>
  <si>
    <t>г. Балаково "Юность"</t>
  </si>
  <si>
    <t>Крахмалев ММ, Крахмалев ММ</t>
  </si>
  <si>
    <t>Попов Артём</t>
  </si>
  <si>
    <t>Ахмадуллин Арслан</t>
  </si>
  <si>
    <t>Ахунов Булат</t>
  </si>
  <si>
    <t>Бадбаев Талгат</t>
  </si>
  <si>
    <t>Карнаухов Константин</t>
  </si>
  <si>
    <t>Чернов Станислав</t>
  </si>
  <si>
    <t>Саранцева ЮВ</t>
  </si>
  <si>
    <t>Лунёв Михаил</t>
  </si>
  <si>
    <t>Макаров Матвей</t>
  </si>
  <si>
    <t>Ямашев Данир</t>
  </si>
  <si>
    <t>Набиуллин Артур</t>
  </si>
  <si>
    <t>Гулимов СС</t>
  </si>
  <si>
    <t>Спиридонов Иван</t>
  </si>
  <si>
    <t>Ашурлаев Магомед</t>
  </si>
  <si>
    <t>Дмитриев Богдан</t>
  </si>
  <si>
    <t>г. Оренбург МАУ СШ дзюдо (Центр Дзюдо г. Оренбург)</t>
  </si>
  <si>
    <t>Шибалов ИС, Шабалова ЮВ (Палкин ЕВ)</t>
  </si>
  <si>
    <t>Семенов Семен</t>
  </si>
  <si>
    <t>Бекмурзин Арман</t>
  </si>
  <si>
    <t>Грязнов Александр</t>
  </si>
  <si>
    <t>Баранов Дмитрий</t>
  </si>
  <si>
    <t>Деянков Никита</t>
  </si>
  <si>
    <t>Суворов АВ, Крахмалев ММ</t>
  </si>
  <si>
    <t>Парамонов Денис</t>
  </si>
  <si>
    <t>Дорофеев Тимофей</t>
  </si>
  <si>
    <t>Дубинин Евгений</t>
  </si>
  <si>
    <t>Бойко Максим</t>
  </si>
  <si>
    <t>Владов ДЮ</t>
  </si>
  <si>
    <t>Коханов Андрей</t>
  </si>
  <si>
    <t>Джунабаев Дидар</t>
  </si>
  <si>
    <t>Ковтун Захар</t>
  </si>
  <si>
    <t>Камилов Максамбек</t>
  </si>
  <si>
    <t>Гизатуллин Александр</t>
  </si>
  <si>
    <t>Ахмадов Манучехр</t>
  </si>
  <si>
    <t>Куранов Роман</t>
  </si>
  <si>
    <t>Свобода Никита</t>
  </si>
  <si>
    <t>Арзамасцев Максим</t>
  </si>
  <si>
    <t>Савинков Никита</t>
  </si>
  <si>
    <t>Марценюк Роман</t>
  </si>
  <si>
    <t>Пенза "Витязь"</t>
  </si>
  <si>
    <t>Биксалиев РД, Любавина ОВ</t>
  </si>
  <si>
    <t>Додонов Роман</t>
  </si>
  <si>
    <t>Швейкин Антон</t>
  </si>
  <si>
    <t>Альбертон Степан</t>
  </si>
  <si>
    <t>Каленов Егор</t>
  </si>
  <si>
    <t>Новичков Захар</t>
  </si>
  <si>
    <t>Елистратов Ярослав</t>
  </si>
  <si>
    <t>Ермаков Иван</t>
  </si>
  <si>
    <t>"ОЦ" с. Б-Глушица</t>
  </si>
  <si>
    <t>Бежуткин ВА</t>
  </si>
  <si>
    <t>Сайфеев Тагир</t>
  </si>
  <si>
    <t>Шмидт Андрей</t>
  </si>
  <si>
    <t>Александров Матвей</t>
  </si>
  <si>
    <t>Кашаев Антон</t>
  </si>
  <si>
    <t>Супонев АС, Куракин ОВ</t>
  </si>
  <si>
    <t>Купцов Кирилл</t>
  </si>
  <si>
    <t>Абрамов Михаил</t>
  </si>
  <si>
    <t>Жуков Александр</t>
  </si>
  <si>
    <t>Кончев Кирилл</t>
  </si>
  <si>
    <t>Левин ЮА</t>
  </si>
  <si>
    <t>Ермошкин Вадим</t>
  </si>
  <si>
    <t>с/к "Олимп" (Акатьев)</t>
  </si>
  <si>
    <t>Ивановичев ДИ</t>
  </si>
  <si>
    <t>Крахмалев ММ</t>
  </si>
  <si>
    <t>Шурыгин СВ</t>
  </si>
  <si>
    <t>Биксалиев РД</t>
  </si>
  <si>
    <t>Паршиков ИВ</t>
  </si>
  <si>
    <t>Суворов АВ</t>
  </si>
  <si>
    <t>СК "Мастер"( 1,3), СДЮСШОР №14 (2)</t>
  </si>
  <si>
    <t>Земсков МЮ (1,3), Гришанов ПВ (2)</t>
  </si>
  <si>
    <t>Толкачев Игорь</t>
  </si>
  <si>
    <t>Долгих Кирилл</t>
  </si>
  <si>
    <t>Зулькарняев Рамиль</t>
  </si>
  <si>
    <t>Пенза Дзюдо 19</t>
  </si>
  <si>
    <t>Кояков ПВ</t>
  </si>
  <si>
    <t>"СДЮСШОР по дзюдо" г.Ульяновск, Ульяновск "Симбирск-дзюдо" (3)</t>
  </si>
  <si>
    <t>Килин Владимир</t>
  </si>
  <si>
    <t>Бурочкин Семен</t>
  </si>
  <si>
    <t>Саргсян Давид</t>
  </si>
  <si>
    <t>Карташян Воружан</t>
  </si>
  <si>
    <t>Тихонова НА</t>
  </si>
  <si>
    <t>Махмутов Амир</t>
  </si>
  <si>
    <t>Куркаев Ильдар</t>
  </si>
  <si>
    <t>Шарапов Имиль</t>
  </si>
  <si>
    <t>Паначев Кирилл</t>
  </si>
  <si>
    <t>Пучков Тимофей</t>
  </si>
  <si>
    <t>ЦВР п.г.т. Стройкерамика, "ОЦ" п.г.т. Рощинский (3)</t>
  </si>
  <si>
    <t>Ромаданов ДС, Сазонов ВВ (3)</t>
  </si>
  <si>
    <t>Бажанов Григорий</t>
  </si>
  <si>
    <t>Андреев Владислав</t>
  </si>
  <si>
    <t>Казань "Отвага"</t>
  </si>
  <si>
    <t>Ащеулов ИЮ, Ащеулов ДИ</t>
  </si>
  <si>
    <t>Апусев Адель</t>
  </si>
  <si>
    <t>Кузнецк "Кузня"</t>
  </si>
  <si>
    <t>Цаплин АМ, Дакин НЕ</t>
  </si>
  <si>
    <t>Земсков МЮ, Гришанов ПВ (3)</t>
  </si>
  <si>
    <t>Рамазанов Сулейман</t>
  </si>
  <si>
    <t>Шепелев МВ</t>
  </si>
  <si>
    <t>Гнездилов Кирилл</t>
  </si>
  <si>
    <t>Крайнов АК</t>
  </si>
  <si>
    <t>Махмутов Ильдар</t>
  </si>
  <si>
    <t>Слюфарский Глеб</t>
  </si>
  <si>
    <t>СКЕ "Эверест"</t>
  </si>
  <si>
    <t>Паладьев Андрей</t>
  </si>
  <si>
    <t>Чикин Тимофей</t>
  </si>
  <si>
    <t>Павлов Степан</t>
  </si>
  <si>
    <t>Санкт-Петербург</t>
  </si>
  <si>
    <t>Павлов ЕА</t>
  </si>
  <si>
    <t>Палкин ЕВ, Крайнов АК (3)</t>
  </si>
  <si>
    <t>Саргсян Нарек</t>
  </si>
  <si>
    <t>ДЮСШ №18</t>
  </si>
  <si>
    <t>Грушанин ЕА</t>
  </si>
  <si>
    <t>Рулев Иван</t>
  </si>
  <si>
    <t>Зиянгиров Артур</t>
  </si>
  <si>
    <t>Джунабаев Дияр</t>
  </si>
  <si>
    <t>Ломакин Матвей</t>
  </si>
  <si>
    <t>Зновин Матвей</t>
  </si>
  <si>
    <t>Потапенко Матвей</t>
  </si>
  <si>
    <t>Павлов ЕА, Федосеев МА, Ильин АВ</t>
  </si>
  <si>
    <t>Центр Дзюдо г. Оренбург, г. Оренбург МАУ СШ дзюдо (3)</t>
  </si>
  <si>
    <t>Рудаков Степан</t>
  </si>
  <si>
    <t>Свердловская обл.</t>
  </si>
  <si>
    <t>Пестич ВН, Абдул-Азиев ХС</t>
  </si>
  <si>
    <t>Гудков Максим</t>
  </si>
  <si>
    <t>Коротовских Иван</t>
  </si>
  <si>
    <t>Завьялов Всеволод</t>
  </si>
  <si>
    <t>Илюшников Сергей</t>
  </si>
  <si>
    <t>Утеп Алихан</t>
  </si>
  <si>
    <t>Уральск СДЮСШОР</t>
  </si>
  <si>
    <t>Супыгалиев АС</t>
  </si>
  <si>
    <t>Усов Иван</t>
  </si>
  <si>
    <t>Завальнюк Никита</t>
  </si>
  <si>
    <t>Плешаков Захар</t>
  </si>
  <si>
    <t>Жуков Тимофей</t>
  </si>
  <si>
    <t>Оренбург "Боец"</t>
  </si>
  <si>
    <t>Серов ДИ, Шашков АЛ</t>
  </si>
  <si>
    <t>Савлов Данил</t>
  </si>
  <si>
    <t>Дакин НЕ, Цаплин АМ</t>
  </si>
  <si>
    <t>Ковалев Владислав</t>
  </si>
  <si>
    <t>Жора Арман</t>
  </si>
  <si>
    <t>Лещенко Данил</t>
  </si>
  <si>
    <t>Денисов Егор</t>
  </si>
  <si>
    <t>Камалеев Герман</t>
  </si>
  <si>
    <t>Стерлитамак СШОР</t>
  </si>
  <si>
    <t>Нагаева СР</t>
  </si>
  <si>
    <t>Карев Илья</t>
  </si>
  <si>
    <t>Сагидан Алдияр</t>
  </si>
  <si>
    <t>Казахстан Жастар</t>
  </si>
  <si>
    <t>Алитурлиев А</t>
  </si>
  <si>
    <t>Утлик Артем</t>
  </si>
  <si>
    <t>Мерзликин АС</t>
  </si>
  <si>
    <t>Новиков Артем</t>
  </si>
  <si>
    <t>Садуллоев Ризвон</t>
  </si>
  <si>
    <t>Казань "Бурые Медведи"</t>
  </si>
  <si>
    <t>Аминов ЭФ</t>
  </si>
  <si>
    <t>Догадин Сергей</t>
  </si>
  <si>
    <t>Лылов Даниил</t>
  </si>
  <si>
    <t>Йошкар-Ола СШОР</t>
  </si>
  <si>
    <t>Лылова ЛП</t>
  </si>
  <si>
    <t>Дерябин Данила</t>
  </si>
  <si>
    <t>Власенко ИВ, Сухолитко АС (3)</t>
  </si>
  <si>
    <t>Магомедов Ахмед</t>
  </si>
  <si>
    <t>г. Кизилюрт</t>
  </si>
  <si>
    <t>Магомедов ДС</t>
  </si>
  <si>
    <t>Шевченко Святослав</t>
  </si>
  <si>
    <t>Смирнов Максим</t>
  </si>
  <si>
    <t>Мрастев Илья</t>
  </si>
  <si>
    <t>Шачнев Михаил</t>
  </si>
  <si>
    <t>Исмаилов Нурберген</t>
  </si>
  <si>
    <t>Ермош Георгий</t>
  </si>
  <si>
    <t>Гаситашвили ШГ</t>
  </si>
  <si>
    <t>Абдул-Азиев Адам</t>
  </si>
  <si>
    <t>Курамагамедов Иман</t>
  </si>
  <si>
    <t>Магомедов СА</t>
  </si>
  <si>
    <t>Киселев Всеволод</t>
  </si>
  <si>
    <t>Обухов Никита</t>
  </si>
  <si>
    <t>Махмудов Дамир</t>
  </si>
  <si>
    <t>Турчев Илья</t>
  </si>
  <si>
    <t>Турчев АА</t>
  </si>
  <si>
    <t>Гусейнов Сергей</t>
  </si>
  <si>
    <t>Александров Александр</t>
  </si>
  <si>
    <t>Уфа СШОР "Геркулес"</t>
  </si>
  <si>
    <t>Казанова СС</t>
  </si>
  <si>
    <t>Гаврилов Иван</t>
  </si>
  <si>
    <t>Набиев Марат</t>
  </si>
  <si>
    <t>Гаврин Владислав</t>
  </si>
  <si>
    <t>Зайцев Данил</t>
  </si>
  <si>
    <t>Самигуллин Аскар</t>
  </si>
  <si>
    <t>Лидо-спорт</t>
  </si>
  <si>
    <t>Осадченко ИВ, Альбаев АА</t>
  </si>
  <si>
    <t>Шамшутдинов Динар</t>
  </si>
  <si>
    <t>Чернышев Антон</t>
  </si>
  <si>
    <t>Тинюков Константин</t>
  </si>
  <si>
    <t>Багин Егор</t>
  </si>
  <si>
    <t>Быкова ЛГ</t>
  </si>
  <si>
    <t>КСЕ "Спарта", СШОР №6 (3)</t>
  </si>
  <si>
    <t>Ростов Глеб</t>
  </si>
  <si>
    <t>Юсупов Руслан</t>
  </si>
  <si>
    <t>Краснов Илья</t>
  </si>
  <si>
    <t>Васильев АР</t>
  </si>
  <si>
    <t>СДЮСШОР №14, СК "Мастер" (3)</t>
  </si>
  <si>
    <t>СК "Мастер", СК "Георгий Победоносец" (3)</t>
  </si>
  <si>
    <t>Гришанов ПВ, Антонян ЭА (3)</t>
  </si>
  <si>
    <t>Шабаев Рафаэль</t>
  </si>
  <si>
    <t>Пендюхов Семен</t>
  </si>
  <si>
    <t>Тваури Сандро</t>
  </si>
  <si>
    <t>Федоров Дмитрий</t>
  </si>
  <si>
    <t>Долгов Андрей</t>
  </si>
  <si>
    <t>Казанцев Илья</t>
  </si>
  <si>
    <t>СШОР №11</t>
  </si>
  <si>
    <t>Шеин Тимофей</t>
  </si>
  <si>
    <t>Васильев Кирилл</t>
  </si>
  <si>
    <t>Тошматов Саидамир</t>
  </si>
  <si>
    <t>Крохалев Андрей</t>
  </si>
  <si>
    <t>Мухин Егор</t>
  </si>
  <si>
    <t>ДЮСК "Металл", СШОР №11 (3)</t>
  </si>
  <si>
    <t>ОЦ "Гармония", СКЕ "Эверест" (3)</t>
  </si>
  <si>
    <t>Аралбаев Данияр</t>
  </si>
  <si>
    <t>Альбаев АА</t>
  </si>
  <si>
    <t>Мишин Тимофей</t>
  </si>
  <si>
    <t>Елкин Иван</t>
  </si>
  <si>
    <t>Базаров Руслан</t>
  </si>
  <si>
    <t>Калмуратов Бактыяр</t>
  </si>
  <si>
    <t>Джиландзе АМ</t>
  </si>
  <si>
    <t>Галимов Алан</t>
  </si>
  <si>
    <t>Куродоев Сергей</t>
  </si>
  <si>
    <t>Павлов Егор</t>
  </si>
  <si>
    <t>Чуваров Владислав</t>
  </si>
  <si>
    <t>Евсеев Артем</t>
  </si>
  <si>
    <t>Мурзобоев Нушервон</t>
  </si>
  <si>
    <t>Бондаренко Олег</t>
  </si>
  <si>
    <t>Глухов ТВ, Матвеева ОА</t>
  </si>
  <si>
    <t>Труфанов Петр</t>
  </si>
  <si>
    <t>Мельник Степан</t>
  </si>
  <si>
    <t>Фархутдинов Рустам</t>
  </si>
  <si>
    <t>Ульяновск "Симбирск-дзюдо"</t>
  </si>
  <si>
    <t>Ащеулов ИЮ</t>
  </si>
  <si>
    <t>Цаплин АМ</t>
  </si>
  <si>
    <t>Дакин НЕ</t>
  </si>
  <si>
    <t>Пестич ВН</t>
  </si>
  <si>
    <t>Серов ДИ</t>
  </si>
  <si>
    <t>Сухолитко АС</t>
  </si>
  <si>
    <t>Осадченко 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</si>
</sst>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2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11"/>
      <name val="Arial"/>
      <family val="2"/>
      <charset val="204"/>
    </font>
    <font>
      <sz val="20"/>
      <color theme="1"/>
      <name val="Calibri"/>
      <family val="2"/>
      <scheme val="minor"/>
    </font>
    <font>
      <sz val="8"/>
      <color indexed="8"/>
      <name val="Arial"/>
      <charset val="204"/>
    </font>
    <font>
      <sz val="22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7.5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2" fontId="0" fillId="0" borderId="0" xfId="0" applyNumberFormat="1"/>
    <xf numFmtId="0" fontId="5" fillId="0" borderId="1" xfId="0" applyFont="1" applyBorder="1" applyAlignment="1" applyProtection="1">
      <alignment vertical="top" wrapText="1" readingOrder="1"/>
      <protection locked="0"/>
    </xf>
    <xf numFmtId="0" fontId="0" fillId="0" borderId="2" xfId="0" applyBorder="1"/>
    <xf numFmtId="0" fontId="0" fillId="0" borderId="2" xfId="0" applyFont="1" applyBorder="1"/>
    <xf numFmtId="0" fontId="6" fillId="0" borderId="2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7" fillId="2" borderId="0" xfId="0" applyFont="1" applyFill="1" applyBorder="1" applyAlignment="1" applyProtection="1">
      <alignment vertical="top" wrapText="1" readingOrder="1"/>
      <protection locked="0"/>
    </xf>
    <xf numFmtId="0" fontId="7" fillId="2" borderId="0" xfId="0" applyFont="1" applyFill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>
      <alignment horizontal="left"/>
    </xf>
    <xf numFmtId="2" fontId="8" fillId="0" borderId="2" xfId="0" applyNumberFormat="1" applyFont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vertical="top" wrapText="1" readingOrder="1"/>
      <protection locked="0"/>
    </xf>
    <xf numFmtId="0" fontId="0" fillId="0" borderId="2" xfId="0" applyFill="1" applyBorder="1"/>
    <xf numFmtId="0" fontId="0" fillId="4" borderId="0" xfId="0" applyFill="1"/>
    <xf numFmtId="0" fontId="11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/>
    <xf numFmtId="164" fontId="0" fillId="0" borderId="0" xfId="0" applyNumberFormat="1"/>
    <xf numFmtId="0" fontId="12" fillId="0" borderId="3" xfId="0" applyFont="1" applyBorder="1" applyAlignment="1" applyProtection="1">
      <alignment vertical="top" wrapText="1" readingOrder="1"/>
      <protection locked="0"/>
    </xf>
    <xf numFmtId="0" fontId="12" fillId="0" borderId="1" xfId="0" applyFont="1" applyBorder="1" applyAlignment="1" applyProtection="1">
      <alignment vertical="top" wrapText="1" readingOrder="1"/>
      <protection locked="0"/>
    </xf>
    <xf numFmtId="0" fontId="9" fillId="0" borderId="3" xfId="0" applyFont="1" applyBorder="1" applyAlignment="1" applyProtection="1">
      <alignment vertical="top" wrapText="1" readingOrder="1"/>
      <protection locked="0"/>
    </xf>
    <xf numFmtId="0" fontId="0" fillId="0" borderId="2" xfId="0" applyFont="1" applyFill="1" applyBorder="1"/>
    <xf numFmtId="0" fontId="11" fillId="0" borderId="2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vertical="top" wrapText="1" readingOrder="1"/>
      <protection locked="0"/>
    </xf>
    <xf numFmtId="0" fontId="0" fillId="0" borderId="3" xfId="0" applyFont="1" applyBorder="1"/>
    <xf numFmtId="0" fontId="0" fillId="0" borderId="5" xfId="0" applyBorder="1"/>
    <xf numFmtId="0" fontId="0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2" fillId="0" borderId="0" xfId="0" applyFont="1" applyBorder="1"/>
    <xf numFmtId="0" fontId="5" fillId="0" borderId="3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4" fillId="0" borderId="6" xfId="0" applyFont="1" applyBorder="1" applyAlignment="1" applyProtection="1">
      <alignment vertical="top" wrapText="1" readingOrder="1"/>
      <protection locked="0"/>
    </xf>
    <xf numFmtId="0" fontId="4" fillId="0" borderId="6" xfId="0" applyFont="1" applyBorder="1" applyAlignment="1" applyProtection="1">
      <alignment horizontal="center" vertical="top" wrapText="1" readingOrder="1"/>
      <protection locked="0"/>
    </xf>
    <xf numFmtId="0" fontId="4" fillId="0" borderId="7" xfId="0" applyFont="1" applyBorder="1" applyAlignment="1" applyProtection="1">
      <alignment vertical="top" wrapText="1" readingOrder="1"/>
      <protection locked="0"/>
    </xf>
    <xf numFmtId="0" fontId="4" fillId="0" borderId="7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vertical="top" wrapText="1" readingOrder="1"/>
      <protection locked="0"/>
    </xf>
    <xf numFmtId="0" fontId="4" fillId="0" borderId="5" xfId="0" applyFont="1" applyBorder="1" applyAlignment="1" applyProtection="1">
      <alignment vertical="top" wrapText="1" readingOrder="1"/>
      <protection locked="0"/>
    </xf>
    <xf numFmtId="0" fontId="5" fillId="0" borderId="7" xfId="0" applyFont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6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horizontal="center" vertical="top" wrapText="1" readingOrder="1"/>
      <protection locked="0"/>
    </xf>
    <xf numFmtId="0" fontId="10" fillId="0" borderId="6" xfId="0" applyFont="1" applyBorder="1" applyAlignment="1" applyProtection="1">
      <alignment horizontal="center" vertical="top" wrapText="1" readingOrder="1"/>
      <protection locked="0"/>
    </xf>
    <xf numFmtId="0" fontId="10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0" fontId="4" fillId="0" borderId="8" xfId="0" applyFont="1" applyBorder="1" applyAlignment="1" applyProtection="1">
      <alignment vertical="top" wrapText="1" readingOrder="1"/>
      <protection locked="0"/>
    </xf>
    <xf numFmtId="164" fontId="0" fillId="0" borderId="0" xfId="0" applyNumberFormat="1" applyBorder="1"/>
    <xf numFmtId="0" fontId="0" fillId="0" borderId="2" xfId="0" applyNumberFormat="1" applyBorder="1"/>
    <xf numFmtId="0" fontId="0" fillId="0" borderId="5" xfId="0" applyNumberFormat="1" applyBorder="1"/>
    <xf numFmtId="0" fontId="15" fillId="0" borderId="2" xfId="0" applyFont="1" applyBorder="1" applyAlignment="1" applyProtection="1">
      <alignment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0" fillId="0" borderId="1" xfId="0" applyFont="1" applyBorder="1"/>
    <xf numFmtId="0" fontId="0" fillId="0" borderId="3" xfId="0" applyBorder="1"/>
    <xf numFmtId="0" fontId="15" fillId="0" borderId="3" xfId="0" applyFont="1" applyBorder="1" applyAlignment="1" applyProtection="1">
      <alignment vertical="top" wrapText="1" readingOrder="1"/>
      <protection locked="0"/>
    </xf>
    <xf numFmtId="0" fontId="0" fillId="0" borderId="4" xfId="0" applyBorder="1"/>
    <xf numFmtId="0" fontId="13" fillId="0" borderId="3" xfId="0" applyFont="1" applyBorder="1" applyAlignment="1" applyProtection="1">
      <alignment vertical="top" wrapText="1"/>
      <protection locked="0"/>
    </xf>
    <xf numFmtId="0" fontId="1" fillId="0" borderId="0" xfId="0" applyFont="1" applyBorder="1"/>
    <xf numFmtId="0" fontId="9" fillId="0" borderId="2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 readingOrder="1"/>
      <protection locked="0"/>
    </xf>
    <xf numFmtId="0" fontId="9" fillId="0" borderId="2" xfId="0" applyFont="1" applyBorder="1" applyAlignment="1" applyProtection="1">
      <alignment horizontal="center" vertical="top" wrapText="1" readingOrder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80" zoomScaleNormal="80" workbookViewId="0">
      <selection activeCell="D71" sqref="D71"/>
    </sheetView>
  </sheetViews>
  <sheetFormatPr defaultRowHeight="15" x14ac:dyDescent="0.25"/>
  <cols>
    <col min="1" max="2" width="13.42578125" customWidth="1"/>
    <col min="3" max="3" width="17.7109375" customWidth="1"/>
    <col min="4" max="5" width="13.42578125" customWidth="1"/>
    <col min="6" max="10" width="11.140625" customWidth="1"/>
  </cols>
  <sheetData>
    <row r="1" spans="1:10" ht="23.25" customHeight="1" x14ac:dyDescent="0.4">
      <c r="A1" s="9" t="s">
        <v>80</v>
      </c>
      <c r="B1" s="9" t="s">
        <v>81</v>
      </c>
      <c r="C1" s="9" t="s">
        <v>82</v>
      </c>
      <c r="D1" s="9" t="s">
        <v>0</v>
      </c>
      <c r="E1" s="10" t="s">
        <v>1</v>
      </c>
      <c r="F1" s="11" t="s">
        <v>53</v>
      </c>
      <c r="G1" s="11" t="s">
        <v>55</v>
      </c>
      <c r="H1" s="12" t="s">
        <v>56</v>
      </c>
      <c r="I1" s="11" t="s">
        <v>57</v>
      </c>
      <c r="J1" s="11" t="s">
        <v>54</v>
      </c>
    </row>
    <row r="2" spans="1:10" ht="33" x14ac:dyDescent="0.25">
      <c r="A2" s="4">
        <v>20</v>
      </c>
      <c r="B2" s="1" t="s">
        <v>5</v>
      </c>
      <c r="C2" s="1" t="s">
        <v>6</v>
      </c>
      <c r="D2" s="1" t="s">
        <v>7</v>
      </c>
      <c r="E2" s="2"/>
      <c r="F2">
        <v>15</v>
      </c>
      <c r="G2">
        <v>10</v>
      </c>
      <c r="J2">
        <f>SUM(F2:I2)</f>
        <v>25</v>
      </c>
    </row>
    <row r="3" spans="1:10" ht="33" x14ac:dyDescent="0.25">
      <c r="A3" s="4">
        <v>20</v>
      </c>
      <c r="B3" s="1" t="s">
        <v>305</v>
      </c>
      <c r="C3" s="1" t="s">
        <v>20</v>
      </c>
      <c r="D3" s="1" t="s">
        <v>306</v>
      </c>
      <c r="E3" s="2"/>
      <c r="G3">
        <v>20</v>
      </c>
      <c r="J3">
        <f>SUM(F3:I3)</f>
        <v>20</v>
      </c>
    </row>
    <row r="4" spans="1:10" ht="33" x14ac:dyDescent="0.25">
      <c r="A4" s="4">
        <v>20</v>
      </c>
      <c r="B4" s="1" t="s">
        <v>12</v>
      </c>
      <c r="C4" s="1" t="s">
        <v>13</v>
      </c>
      <c r="D4" s="1" t="s">
        <v>14</v>
      </c>
      <c r="E4" s="2"/>
      <c r="F4">
        <v>5</v>
      </c>
      <c r="G4">
        <v>10</v>
      </c>
      <c r="H4">
        <v>15</v>
      </c>
      <c r="J4">
        <f>SUM(F4:I4)</f>
        <v>30</v>
      </c>
    </row>
    <row r="5" spans="1:10" ht="33" x14ac:dyDescent="0.25">
      <c r="A5" s="4">
        <v>20</v>
      </c>
      <c r="B5" s="1" t="s">
        <v>2</v>
      </c>
      <c r="C5" s="1" t="s">
        <v>3</v>
      </c>
      <c r="D5" s="1" t="s">
        <v>4</v>
      </c>
      <c r="E5" s="2"/>
      <c r="F5">
        <v>20</v>
      </c>
      <c r="H5">
        <v>20</v>
      </c>
      <c r="J5">
        <f>SUM(F5:I5)</f>
        <v>40</v>
      </c>
    </row>
    <row r="6" spans="1:10" ht="33" x14ac:dyDescent="0.25">
      <c r="A6" s="4">
        <v>20</v>
      </c>
      <c r="B6" s="1" t="s">
        <v>11</v>
      </c>
      <c r="C6" s="1" t="s">
        <v>3</v>
      </c>
      <c r="D6" s="1" t="s">
        <v>4</v>
      </c>
      <c r="E6" s="2"/>
      <c r="F6">
        <v>10</v>
      </c>
      <c r="J6">
        <f>SUM(F6:I6)</f>
        <v>10</v>
      </c>
    </row>
    <row r="7" spans="1:10" ht="45" x14ac:dyDescent="0.25">
      <c r="A7" s="4">
        <v>20</v>
      </c>
      <c r="B7" s="1" t="s">
        <v>8</v>
      </c>
      <c r="C7" s="1" t="s">
        <v>504</v>
      </c>
      <c r="D7" s="1" t="s">
        <v>10</v>
      </c>
      <c r="E7" s="2"/>
      <c r="F7">
        <v>10</v>
      </c>
      <c r="G7">
        <v>15</v>
      </c>
      <c r="H7">
        <v>15</v>
      </c>
      <c r="J7">
        <f>SUM(F7:I7)</f>
        <v>40</v>
      </c>
    </row>
    <row r="8" spans="1:10" ht="46.5" customHeight="1" x14ac:dyDescent="0.25">
      <c r="A8" s="4">
        <v>20</v>
      </c>
      <c r="B8" s="18" t="s">
        <v>501</v>
      </c>
      <c r="C8" s="1" t="s">
        <v>502</v>
      </c>
      <c r="D8" s="65" t="s">
        <v>503</v>
      </c>
      <c r="E8" s="53"/>
      <c r="H8">
        <v>5</v>
      </c>
      <c r="J8">
        <f>SUM(H8:I8)</f>
        <v>5</v>
      </c>
    </row>
    <row r="9" spans="1:10" ht="33" x14ac:dyDescent="0.25">
      <c r="A9" s="4">
        <v>20</v>
      </c>
      <c r="B9" s="18" t="s">
        <v>15</v>
      </c>
      <c r="C9" s="1" t="s">
        <v>16</v>
      </c>
      <c r="D9" s="18" t="s">
        <v>17</v>
      </c>
      <c r="E9" s="2"/>
      <c r="F9">
        <v>5</v>
      </c>
      <c r="J9">
        <f>SUM(F9:I9)</f>
        <v>5</v>
      </c>
    </row>
    <row r="10" spans="1:10" ht="33" x14ac:dyDescent="0.25">
      <c r="A10" s="4">
        <v>20</v>
      </c>
      <c r="B10" s="37" t="s">
        <v>307</v>
      </c>
      <c r="C10" s="38" t="s">
        <v>18</v>
      </c>
      <c r="D10" s="37" t="s">
        <v>140</v>
      </c>
      <c r="E10" s="39"/>
      <c r="G10">
        <v>5</v>
      </c>
      <c r="J10">
        <f>SUM(F10:I10)</f>
        <v>5</v>
      </c>
    </row>
    <row r="11" spans="1:10" ht="33" x14ac:dyDescent="0.25">
      <c r="A11" s="36">
        <v>20</v>
      </c>
      <c r="B11" s="8" t="s">
        <v>500</v>
      </c>
      <c r="C11" s="1" t="s">
        <v>232</v>
      </c>
      <c r="D11" s="1" t="s">
        <v>199</v>
      </c>
      <c r="E11" s="71"/>
      <c r="H11">
        <v>5</v>
      </c>
      <c r="J11">
        <f>SUM(H11:I11)</f>
        <v>5</v>
      </c>
    </row>
    <row r="12" spans="1:10" ht="33" x14ac:dyDescent="0.25">
      <c r="A12" s="36">
        <v>20</v>
      </c>
      <c r="B12" s="8" t="s">
        <v>499</v>
      </c>
      <c r="C12" s="1" t="s">
        <v>232</v>
      </c>
      <c r="D12" s="8" t="s">
        <v>199</v>
      </c>
      <c r="E12" s="50"/>
      <c r="H12">
        <v>10</v>
      </c>
      <c r="J12">
        <f>SUM(F12:I12)</f>
        <v>10</v>
      </c>
    </row>
    <row r="13" spans="1:10" ht="33" x14ac:dyDescent="0.25">
      <c r="A13" s="4">
        <v>22</v>
      </c>
      <c r="B13" s="40" t="s">
        <v>23</v>
      </c>
      <c r="C13" s="40" t="s">
        <v>6</v>
      </c>
      <c r="D13" s="40" t="s">
        <v>7</v>
      </c>
      <c r="E13" s="41"/>
      <c r="F13">
        <v>10</v>
      </c>
      <c r="J13">
        <f>SUM(F13:I13)</f>
        <v>10</v>
      </c>
    </row>
    <row r="14" spans="1:10" ht="33" x14ac:dyDescent="0.25">
      <c r="A14" s="4">
        <v>22</v>
      </c>
      <c r="B14" s="1" t="s">
        <v>21</v>
      </c>
      <c r="C14" s="1" t="s">
        <v>6</v>
      </c>
      <c r="D14" s="1" t="s">
        <v>7</v>
      </c>
      <c r="E14" s="2"/>
      <c r="F14">
        <v>20</v>
      </c>
      <c r="G14">
        <v>15</v>
      </c>
      <c r="J14">
        <f>SUM(F14:I14)</f>
        <v>35</v>
      </c>
    </row>
    <row r="15" spans="1:10" ht="33" x14ac:dyDescent="0.25">
      <c r="A15" s="4">
        <v>22</v>
      </c>
      <c r="B15" s="1" t="s">
        <v>308</v>
      </c>
      <c r="C15" s="1" t="s">
        <v>309</v>
      </c>
      <c r="D15" s="1" t="s">
        <v>310</v>
      </c>
      <c r="E15" s="2"/>
      <c r="G15">
        <v>20</v>
      </c>
      <c r="H15">
        <v>20</v>
      </c>
      <c r="J15">
        <f>SUM(F15:I15)</f>
        <v>40</v>
      </c>
    </row>
    <row r="16" spans="1:10" ht="33" x14ac:dyDescent="0.25">
      <c r="A16" s="4">
        <v>22</v>
      </c>
      <c r="B16" s="1" t="s">
        <v>22</v>
      </c>
      <c r="C16" s="1" t="s">
        <v>6</v>
      </c>
      <c r="D16" s="1" t="s">
        <v>292</v>
      </c>
      <c r="E16" s="2"/>
      <c r="F16">
        <v>15</v>
      </c>
      <c r="J16">
        <f>SUM(F16:I16)</f>
        <v>15</v>
      </c>
    </row>
    <row r="17" spans="1:10" ht="33" x14ac:dyDescent="0.25">
      <c r="A17" s="4">
        <v>22</v>
      </c>
      <c r="B17" s="1" t="s">
        <v>25</v>
      </c>
      <c r="C17" s="1" t="s">
        <v>9</v>
      </c>
      <c r="D17" s="1" t="s">
        <v>10</v>
      </c>
      <c r="E17" s="2"/>
      <c r="F17">
        <v>5</v>
      </c>
      <c r="J17">
        <f>SUM(F17:I17)</f>
        <v>5</v>
      </c>
    </row>
    <row r="18" spans="1:10" ht="45" x14ac:dyDescent="0.25">
      <c r="A18" s="4">
        <v>22</v>
      </c>
      <c r="B18" s="1" t="s">
        <v>24</v>
      </c>
      <c r="C18" s="1" t="s">
        <v>504</v>
      </c>
      <c r="D18" s="1" t="s">
        <v>10</v>
      </c>
      <c r="E18" s="2"/>
      <c r="F18">
        <v>10</v>
      </c>
      <c r="H18">
        <v>10</v>
      </c>
      <c r="J18">
        <f>SUM(F18:I18)</f>
        <v>20</v>
      </c>
    </row>
    <row r="19" spans="1:10" ht="33.75" x14ac:dyDescent="0.25">
      <c r="A19" s="4">
        <v>22</v>
      </c>
      <c r="B19" s="18" t="s">
        <v>26</v>
      </c>
      <c r="C19" s="1" t="s">
        <v>497</v>
      </c>
      <c r="D19" s="18" t="s">
        <v>498</v>
      </c>
      <c r="E19" s="2"/>
      <c r="F19">
        <v>5</v>
      </c>
      <c r="G19">
        <v>5</v>
      </c>
      <c r="H19">
        <v>10</v>
      </c>
      <c r="J19">
        <f>SUM(F19:I19)</f>
        <v>20</v>
      </c>
    </row>
    <row r="20" spans="1:10" ht="33" x14ac:dyDescent="0.25">
      <c r="A20" s="4">
        <v>22</v>
      </c>
      <c r="B20" s="18" t="s">
        <v>311</v>
      </c>
      <c r="C20" s="1" t="s">
        <v>312</v>
      </c>
      <c r="D20" s="18" t="s">
        <v>313</v>
      </c>
      <c r="E20" s="2"/>
      <c r="G20">
        <v>10</v>
      </c>
      <c r="J20">
        <f>SUM(F20:I20)</f>
        <v>10</v>
      </c>
    </row>
    <row r="21" spans="1:10" ht="33" x14ac:dyDescent="0.25">
      <c r="A21" s="4">
        <v>22</v>
      </c>
      <c r="B21" s="18" t="s">
        <v>317</v>
      </c>
      <c r="C21" s="1" t="s">
        <v>312</v>
      </c>
      <c r="D21" s="18" t="s">
        <v>313</v>
      </c>
      <c r="E21" s="2"/>
      <c r="G21">
        <v>5</v>
      </c>
      <c r="J21">
        <f>SUM(F21:I21)</f>
        <v>5</v>
      </c>
    </row>
    <row r="22" spans="1:10" ht="33" x14ac:dyDescent="0.25">
      <c r="A22" s="4">
        <v>22</v>
      </c>
      <c r="B22" s="18" t="s">
        <v>314</v>
      </c>
      <c r="C22" s="1" t="s">
        <v>315</v>
      </c>
      <c r="D22" s="18" t="s">
        <v>316</v>
      </c>
      <c r="E22" s="2"/>
      <c r="G22">
        <v>10</v>
      </c>
      <c r="J22">
        <f>SUM(F22:I22)</f>
        <v>10</v>
      </c>
    </row>
    <row r="23" spans="1:10" ht="33" x14ac:dyDescent="0.25">
      <c r="A23" s="4">
        <v>22</v>
      </c>
      <c r="B23" s="38" t="s">
        <v>318</v>
      </c>
      <c r="C23" s="38" t="s">
        <v>319</v>
      </c>
      <c r="D23" s="38" t="s">
        <v>320</v>
      </c>
      <c r="E23" s="39"/>
      <c r="G23">
        <v>5</v>
      </c>
      <c r="J23">
        <f>SUM(F23:I23)</f>
        <v>5</v>
      </c>
    </row>
    <row r="24" spans="1:10" ht="33" x14ac:dyDescent="0.25">
      <c r="A24" s="36">
        <v>22</v>
      </c>
      <c r="B24" s="8" t="s">
        <v>507</v>
      </c>
      <c r="C24" s="1" t="s">
        <v>18</v>
      </c>
      <c r="D24" s="18" t="s">
        <v>140</v>
      </c>
      <c r="E24" s="71"/>
      <c r="H24">
        <v>5</v>
      </c>
      <c r="J24">
        <f>SUM(H24:I24)</f>
        <v>5</v>
      </c>
    </row>
    <row r="25" spans="1:10" ht="33" x14ac:dyDescent="0.25">
      <c r="A25" s="36">
        <v>22</v>
      </c>
      <c r="B25" s="8" t="s">
        <v>508</v>
      </c>
      <c r="C25" s="1" t="s">
        <v>232</v>
      </c>
      <c r="D25" s="18" t="s">
        <v>199</v>
      </c>
      <c r="E25" s="71"/>
      <c r="H25">
        <v>5</v>
      </c>
      <c r="J25">
        <f>SUM(H25:I25)</f>
        <v>5</v>
      </c>
    </row>
    <row r="26" spans="1:10" ht="33" x14ac:dyDescent="0.25">
      <c r="A26" s="36">
        <v>22</v>
      </c>
      <c r="B26" s="8" t="s">
        <v>505</v>
      </c>
      <c r="C26" s="1" t="s">
        <v>232</v>
      </c>
      <c r="D26" s="18" t="s">
        <v>199</v>
      </c>
      <c r="E26" s="71"/>
      <c r="H26">
        <v>10</v>
      </c>
      <c r="J26">
        <f>SUM(H26:I26)</f>
        <v>10</v>
      </c>
    </row>
    <row r="27" spans="1:10" ht="33" x14ac:dyDescent="0.25">
      <c r="A27" s="36">
        <v>22</v>
      </c>
      <c r="B27" s="8" t="s">
        <v>506</v>
      </c>
      <c r="C27" s="1" t="s">
        <v>46</v>
      </c>
      <c r="D27" s="18" t="s">
        <v>509</v>
      </c>
      <c r="E27" s="71"/>
      <c r="H27">
        <v>10</v>
      </c>
      <c r="J27">
        <f>SUM(H27:I27)</f>
        <v>10</v>
      </c>
    </row>
    <row r="28" spans="1:10" ht="33" x14ac:dyDescent="0.25">
      <c r="A28" s="4">
        <v>25</v>
      </c>
      <c r="B28" s="40" t="s">
        <v>60</v>
      </c>
      <c r="C28" s="40" t="s">
        <v>6</v>
      </c>
      <c r="D28" s="40" t="s">
        <v>7</v>
      </c>
      <c r="E28" s="41"/>
      <c r="F28">
        <v>10</v>
      </c>
      <c r="G28">
        <v>20</v>
      </c>
      <c r="J28">
        <f>SUM(F28:I28)</f>
        <v>30</v>
      </c>
    </row>
    <row r="29" spans="1:10" ht="33" x14ac:dyDescent="0.25">
      <c r="A29" s="4">
        <v>25</v>
      </c>
      <c r="B29" s="1" t="s">
        <v>62</v>
      </c>
      <c r="C29" s="1" t="s">
        <v>6</v>
      </c>
      <c r="D29" s="1" t="s">
        <v>7</v>
      </c>
      <c r="E29" s="2"/>
      <c r="F29">
        <v>5</v>
      </c>
      <c r="G29">
        <v>5</v>
      </c>
      <c r="J29">
        <f>SUM(F29:I29)</f>
        <v>10</v>
      </c>
    </row>
    <row r="30" spans="1:10" ht="33" x14ac:dyDescent="0.25">
      <c r="A30" s="4">
        <v>25</v>
      </c>
      <c r="B30" s="1" t="s">
        <v>63</v>
      </c>
      <c r="C30" s="1" t="s">
        <v>6</v>
      </c>
      <c r="D30" s="1" t="s">
        <v>7</v>
      </c>
      <c r="E30" s="2"/>
      <c r="F30">
        <v>5</v>
      </c>
      <c r="J30">
        <f>SUM(F30:I30)</f>
        <v>5</v>
      </c>
    </row>
    <row r="31" spans="1:10" ht="33" x14ac:dyDescent="0.25">
      <c r="A31" s="4">
        <v>25</v>
      </c>
      <c r="B31" s="1" t="s">
        <v>321</v>
      </c>
      <c r="C31" s="1" t="s">
        <v>20</v>
      </c>
      <c r="D31" s="1" t="s">
        <v>306</v>
      </c>
      <c r="E31" s="2"/>
      <c r="G31">
        <v>20</v>
      </c>
      <c r="J31">
        <f>SUM(F31:I31)</f>
        <v>20</v>
      </c>
    </row>
    <row r="32" spans="1:10" ht="33" x14ac:dyDescent="0.25">
      <c r="A32" s="4">
        <v>25</v>
      </c>
      <c r="B32" s="1" t="s">
        <v>61</v>
      </c>
      <c r="C32" s="1" t="s">
        <v>13</v>
      </c>
      <c r="D32" s="1" t="s">
        <v>14</v>
      </c>
      <c r="E32" s="2"/>
      <c r="F32">
        <v>10</v>
      </c>
      <c r="G32">
        <v>10</v>
      </c>
      <c r="H32">
        <v>10</v>
      </c>
      <c r="J32">
        <f>SUM(F32:I32)</f>
        <v>30</v>
      </c>
    </row>
    <row r="33" spans="1:10" ht="33" x14ac:dyDescent="0.25">
      <c r="A33" s="4">
        <v>25</v>
      </c>
      <c r="B33" s="18" t="s">
        <v>59</v>
      </c>
      <c r="C33" s="1" t="s">
        <v>3</v>
      </c>
      <c r="D33" s="18" t="s">
        <v>4</v>
      </c>
      <c r="E33" s="2"/>
      <c r="F33">
        <v>15</v>
      </c>
      <c r="G33">
        <v>10</v>
      </c>
      <c r="J33">
        <f>SUM(F33:I33)</f>
        <v>25</v>
      </c>
    </row>
    <row r="34" spans="1:10" ht="33" x14ac:dyDescent="0.25">
      <c r="A34" s="4">
        <v>25</v>
      </c>
      <c r="B34" s="18" t="s">
        <v>513</v>
      </c>
      <c r="C34" s="1" t="s">
        <v>383</v>
      </c>
      <c r="D34" s="18" t="s">
        <v>384</v>
      </c>
      <c r="E34" s="2"/>
      <c r="H34">
        <v>5</v>
      </c>
      <c r="J34">
        <f>SUM(H34:I34)</f>
        <v>5</v>
      </c>
    </row>
    <row r="35" spans="1:10" ht="33" x14ac:dyDescent="0.25">
      <c r="A35" s="4">
        <v>25</v>
      </c>
      <c r="B35" s="18" t="s">
        <v>512</v>
      </c>
      <c r="C35" s="1" t="s">
        <v>383</v>
      </c>
      <c r="D35" s="18" t="s">
        <v>384</v>
      </c>
      <c r="E35" s="2"/>
      <c r="H35">
        <v>10</v>
      </c>
      <c r="J35">
        <f>SUM(H35:I35)</f>
        <v>10</v>
      </c>
    </row>
    <row r="36" spans="1:10" ht="33" x14ac:dyDescent="0.25">
      <c r="A36" s="4">
        <v>25</v>
      </c>
      <c r="B36" s="1" t="s">
        <v>58</v>
      </c>
      <c r="C36" s="1" t="s">
        <v>6</v>
      </c>
      <c r="D36" s="1" t="s">
        <v>292</v>
      </c>
      <c r="E36" s="2"/>
      <c r="F36">
        <v>20</v>
      </c>
      <c r="J36">
        <f>SUM(F36:I36)</f>
        <v>20</v>
      </c>
    </row>
    <row r="37" spans="1:10" ht="33" x14ac:dyDescent="0.25">
      <c r="A37" s="4">
        <v>25</v>
      </c>
      <c r="B37" s="18" t="s">
        <v>322</v>
      </c>
      <c r="C37" s="1" t="s">
        <v>9</v>
      </c>
      <c r="D37" s="18" t="s">
        <v>10</v>
      </c>
      <c r="E37" s="2"/>
      <c r="G37">
        <v>15</v>
      </c>
      <c r="J37">
        <f>SUM(F37:I37)</f>
        <v>15</v>
      </c>
    </row>
    <row r="38" spans="1:10" ht="33" x14ac:dyDescent="0.25">
      <c r="A38" s="4">
        <v>25</v>
      </c>
      <c r="B38" s="18" t="s">
        <v>511</v>
      </c>
      <c r="C38" s="1" t="s">
        <v>51</v>
      </c>
      <c r="D38" s="18" t="s">
        <v>207</v>
      </c>
      <c r="E38" s="2"/>
      <c r="H38">
        <v>15</v>
      </c>
      <c r="J38">
        <f>SUM(H38:I38)</f>
        <v>15</v>
      </c>
    </row>
    <row r="39" spans="1:10" ht="33" x14ac:dyDescent="0.25">
      <c r="A39" s="4">
        <v>25</v>
      </c>
      <c r="B39" s="18" t="s">
        <v>510</v>
      </c>
      <c r="C39" s="1" t="s">
        <v>502</v>
      </c>
      <c r="D39" s="18" t="s">
        <v>503</v>
      </c>
      <c r="E39" s="2"/>
      <c r="H39">
        <v>20</v>
      </c>
      <c r="J39">
        <f>SUM(H39:I39)</f>
        <v>20</v>
      </c>
    </row>
    <row r="40" spans="1:10" ht="33" x14ac:dyDescent="0.25">
      <c r="A40" s="4">
        <v>25</v>
      </c>
      <c r="B40" s="18" t="s">
        <v>323</v>
      </c>
      <c r="C40" s="1" t="s">
        <v>312</v>
      </c>
      <c r="D40" s="18" t="s">
        <v>313</v>
      </c>
      <c r="E40" s="2"/>
      <c r="G40">
        <v>5</v>
      </c>
      <c r="J40">
        <f>SUM(F40:I40)</f>
        <v>5</v>
      </c>
    </row>
    <row r="41" spans="1:10" ht="33" x14ac:dyDescent="0.25">
      <c r="A41" s="4">
        <v>25</v>
      </c>
      <c r="B41" s="18" t="s">
        <v>514</v>
      </c>
      <c r="C41" s="1" t="s">
        <v>18</v>
      </c>
      <c r="D41" s="18" t="s">
        <v>140</v>
      </c>
      <c r="E41" s="2"/>
      <c r="H41">
        <v>5</v>
      </c>
      <c r="J41">
        <f>SUM(H41:I41)</f>
        <v>5</v>
      </c>
    </row>
    <row r="42" spans="1:10" ht="33" x14ac:dyDescent="0.25">
      <c r="A42" s="4">
        <v>28</v>
      </c>
      <c r="B42" s="1" t="s">
        <v>66</v>
      </c>
      <c r="C42" s="1" t="s">
        <v>13</v>
      </c>
      <c r="D42" s="1" t="s">
        <v>14</v>
      </c>
      <c r="E42" s="2"/>
      <c r="F42">
        <v>15</v>
      </c>
      <c r="J42">
        <f>SUM(F42:I42)</f>
        <v>15</v>
      </c>
    </row>
    <row r="43" spans="1:10" ht="33" x14ac:dyDescent="0.25">
      <c r="A43" s="4">
        <v>28</v>
      </c>
      <c r="B43" s="1" t="s">
        <v>67</v>
      </c>
      <c r="C43" s="1" t="s">
        <v>9</v>
      </c>
      <c r="D43" s="1" t="s">
        <v>10</v>
      </c>
      <c r="E43" s="2"/>
      <c r="F43">
        <v>10</v>
      </c>
      <c r="G43">
        <v>10</v>
      </c>
      <c r="J43">
        <f>SUM(F43:I43)</f>
        <v>20</v>
      </c>
    </row>
    <row r="44" spans="1:10" ht="33" x14ac:dyDescent="0.25">
      <c r="A44" s="4">
        <v>28</v>
      </c>
      <c r="B44" s="1" t="s">
        <v>68</v>
      </c>
      <c r="C44" s="1" t="s">
        <v>27</v>
      </c>
      <c r="D44" s="1" t="s">
        <v>524</v>
      </c>
      <c r="E44" s="2"/>
      <c r="F44">
        <v>10</v>
      </c>
      <c r="H44">
        <v>5</v>
      </c>
      <c r="J44">
        <f>SUM(F44:I44)</f>
        <v>15</v>
      </c>
    </row>
    <row r="45" spans="1:10" ht="33" x14ac:dyDescent="0.25">
      <c r="A45" s="4">
        <v>28</v>
      </c>
      <c r="B45" s="1" t="s">
        <v>69</v>
      </c>
      <c r="C45" s="1" t="s">
        <v>29</v>
      </c>
      <c r="D45" s="1" t="s">
        <v>70</v>
      </c>
      <c r="E45" s="2"/>
      <c r="F45">
        <v>5</v>
      </c>
      <c r="J45">
        <f>SUM(F45:I45)</f>
        <v>5</v>
      </c>
    </row>
    <row r="46" spans="1:10" ht="33" x14ac:dyDescent="0.25">
      <c r="A46" s="4">
        <v>28</v>
      </c>
      <c r="B46" s="18" t="s">
        <v>324</v>
      </c>
      <c r="C46" s="1" t="s">
        <v>9</v>
      </c>
      <c r="D46" s="18" t="s">
        <v>325</v>
      </c>
      <c r="E46" s="2"/>
      <c r="G46">
        <v>10</v>
      </c>
      <c r="H46">
        <v>15</v>
      </c>
      <c r="J46">
        <f>SUM(F46:I46)</f>
        <v>25</v>
      </c>
    </row>
    <row r="47" spans="1:10" ht="33.75" x14ac:dyDescent="0.25">
      <c r="A47" s="4">
        <v>28</v>
      </c>
      <c r="B47" s="18" t="s">
        <v>329</v>
      </c>
      <c r="C47" s="1" t="s">
        <v>515</v>
      </c>
      <c r="D47" s="18" t="s">
        <v>302</v>
      </c>
      <c r="E47" s="2"/>
      <c r="G47">
        <v>5</v>
      </c>
      <c r="H47">
        <v>5</v>
      </c>
      <c r="J47">
        <f>SUM(F47:I47)</f>
        <v>10</v>
      </c>
    </row>
    <row r="48" spans="1:10" ht="33.75" x14ac:dyDescent="0.25">
      <c r="A48" s="4">
        <v>28</v>
      </c>
      <c r="B48" s="18" t="s">
        <v>326</v>
      </c>
      <c r="C48" s="1" t="s">
        <v>515</v>
      </c>
      <c r="D48" s="18" t="s">
        <v>516</v>
      </c>
      <c r="E48" s="2"/>
      <c r="G48">
        <v>5</v>
      </c>
      <c r="H48">
        <v>20</v>
      </c>
      <c r="J48">
        <f>SUM(F48:I48)</f>
        <v>25</v>
      </c>
    </row>
    <row r="49" spans="1:10" ht="33" x14ac:dyDescent="0.25">
      <c r="A49" s="4">
        <v>28</v>
      </c>
      <c r="B49" s="37" t="s">
        <v>517</v>
      </c>
      <c r="C49" s="38" t="s">
        <v>19</v>
      </c>
      <c r="D49" s="70" t="s">
        <v>233</v>
      </c>
      <c r="E49" s="72"/>
      <c r="H49">
        <v>5</v>
      </c>
      <c r="J49">
        <f>SUM(F49:I49)</f>
        <v>5</v>
      </c>
    </row>
    <row r="50" spans="1:10" ht="33" x14ac:dyDescent="0.25">
      <c r="A50" s="43">
        <v>28</v>
      </c>
      <c r="B50" s="44" t="s">
        <v>71</v>
      </c>
      <c r="C50" s="38" t="s">
        <v>6</v>
      </c>
      <c r="D50" s="44" t="s">
        <v>72</v>
      </c>
      <c r="E50" s="54"/>
      <c r="F50">
        <v>5</v>
      </c>
      <c r="J50">
        <f>SUM(F50:I50)</f>
        <v>5</v>
      </c>
    </row>
    <row r="51" spans="1:10" ht="33" x14ac:dyDescent="0.25">
      <c r="A51" s="46">
        <v>28</v>
      </c>
      <c r="B51" s="8" t="s">
        <v>64</v>
      </c>
      <c r="C51" s="8" t="s">
        <v>3</v>
      </c>
      <c r="D51" s="8" t="s">
        <v>65</v>
      </c>
      <c r="E51" s="50"/>
      <c r="F51">
        <v>20</v>
      </c>
      <c r="G51">
        <v>15</v>
      </c>
      <c r="H51">
        <v>10</v>
      </c>
      <c r="J51">
        <f>SUM(F51:I51)</f>
        <v>45</v>
      </c>
    </row>
    <row r="52" spans="1:10" ht="33" x14ac:dyDescent="0.25">
      <c r="A52" s="45">
        <v>32</v>
      </c>
      <c r="B52" s="40" t="s">
        <v>330</v>
      </c>
      <c r="C52" s="40" t="s">
        <v>13</v>
      </c>
      <c r="D52" s="40" t="s">
        <v>294</v>
      </c>
      <c r="E52" s="41"/>
      <c r="G52">
        <v>20</v>
      </c>
      <c r="H52">
        <v>20</v>
      </c>
      <c r="J52">
        <f>SUM(F52:I52)</f>
        <v>40</v>
      </c>
    </row>
    <row r="53" spans="1:10" ht="33" x14ac:dyDescent="0.25">
      <c r="A53" s="4">
        <v>32</v>
      </c>
      <c r="B53" s="1" t="s">
        <v>518</v>
      </c>
      <c r="C53" s="1" t="s">
        <v>519</v>
      </c>
      <c r="D53" s="1" t="s">
        <v>520</v>
      </c>
      <c r="E53" s="2"/>
      <c r="G53" s="23"/>
      <c r="H53">
        <v>15</v>
      </c>
      <c r="J53">
        <f>SUM(H53:I53)</f>
        <v>15</v>
      </c>
    </row>
    <row r="54" spans="1:10" ht="33" x14ac:dyDescent="0.25">
      <c r="A54" s="4">
        <v>32</v>
      </c>
      <c r="B54" s="1" t="s">
        <v>332</v>
      </c>
      <c r="C54" s="1" t="s">
        <v>3</v>
      </c>
      <c r="D54" s="1" t="s">
        <v>4</v>
      </c>
      <c r="E54" s="2"/>
      <c r="G54">
        <v>10</v>
      </c>
      <c r="H54">
        <v>10</v>
      </c>
      <c r="J54">
        <f>SUM(F54:I54)</f>
        <v>20</v>
      </c>
    </row>
    <row r="55" spans="1:10" ht="33" x14ac:dyDescent="0.25">
      <c r="A55" s="4">
        <v>32</v>
      </c>
      <c r="B55" s="1" t="s">
        <v>75</v>
      </c>
      <c r="C55" s="1" t="s">
        <v>9</v>
      </c>
      <c r="D55" s="1" t="s">
        <v>10</v>
      </c>
      <c r="E55" s="2"/>
      <c r="F55">
        <v>15</v>
      </c>
      <c r="G55">
        <v>10</v>
      </c>
      <c r="J55">
        <f>SUM(F55:I55)</f>
        <v>25</v>
      </c>
    </row>
    <row r="56" spans="1:10" ht="33" x14ac:dyDescent="0.25">
      <c r="A56" s="4">
        <v>32</v>
      </c>
      <c r="B56" s="1" t="s">
        <v>78</v>
      </c>
      <c r="C56" s="1" t="s">
        <v>9</v>
      </c>
      <c r="D56" s="1" t="s">
        <v>10</v>
      </c>
      <c r="E56" s="2"/>
      <c r="F56">
        <v>10</v>
      </c>
      <c r="G56">
        <v>5</v>
      </c>
      <c r="J56">
        <f>SUM(F56:I56)</f>
        <v>15</v>
      </c>
    </row>
    <row r="57" spans="1:10" ht="33" x14ac:dyDescent="0.25">
      <c r="A57" s="4">
        <v>32</v>
      </c>
      <c r="B57" s="18" t="s">
        <v>79</v>
      </c>
      <c r="C57" s="1" t="s">
        <v>20</v>
      </c>
      <c r="D57" s="18" t="s">
        <v>77</v>
      </c>
      <c r="E57" s="2"/>
      <c r="F57">
        <v>5</v>
      </c>
      <c r="J57">
        <f>SUM(F57:I57)</f>
        <v>5</v>
      </c>
    </row>
    <row r="58" spans="1:10" ht="33" customHeight="1" x14ac:dyDescent="0.25">
      <c r="A58" s="4">
        <v>32</v>
      </c>
      <c r="B58" s="18" t="s">
        <v>76</v>
      </c>
      <c r="C58" s="1" t="s">
        <v>20</v>
      </c>
      <c r="D58" s="18" t="s">
        <v>77</v>
      </c>
      <c r="E58" s="2"/>
      <c r="F58">
        <v>10</v>
      </c>
      <c r="J58">
        <f>SUM(F58:I58)</f>
        <v>10</v>
      </c>
    </row>
    <row r="59" spans="1:10" ht="33" customHeight="1" x14ac:dyDescent="0.25">
      <c r="A59" s="4">
        <v>32</v>
      </c>
      <c r="B59" s="18" t="s">
        <v>333</v>
      </c>
      <c r="C59" s="1" t="s">
        <v>312</v>
      </c>
      <c r="D59" s="18" t="s">
        <v>313</v>
      </c>
      <c r="E59" s="2"/>
      <c r="G59">
        <v>5</v>
      </c>
      <c r="J59">
        <f>SUM(F59:I59)</f>
        <v>5</v>
      </c>
    </row>
    <row r="60" spans="1:10" ht="33" customHeight="1" x14ac:dyDescent="0.25">
      <c r="A60" s="4">
        <v>32</v>
      </c>
      <c r="B60" s="18" t="s">
        <v>73</v>
      </c>
      <c r="C60" s="1" t="s">
        <v>32</v>
      </c>
      <c r="D60" s="18" t="s">
        <v>74</v>
      </c>
      <c r="E60" s="2"/>
      <c r="F60">
        <v>20</v>
      </c>
      <c r="G60" s="23">
        <v>7.5</v>
      </c>
      <c r="J60">
        <f>SUM(F60:I60)</f>
        <v>27.5</v>
      </c>
    </row>
    <row r="61" spans="1:10" ht="33" customHeight="1" x14ac:dyDescent="0.25">
      <c r="A61" s="4">
        <v>32</v>
      </c>
      <c r="B61" s="18" t="s">
        <v>331</v>
      </c>
      <c r="C61" s="1" t="s">
        <v>315</v>
      </c>
      <c r="D61" s="18" t="s">
        <v>316</v>
      </c>
      <c r="E61" s="2"/>
      <c r="G61">
        <v>15</v>
      </c>
      <c r="J61">
        <f>SUM(F61:I61)</f>
        <v>15</v>
      </c>
    </row>
    <row r="62" spans="1:10" ht="33" customHeight="1" x14ac:dyDescent="0.25">
      <c r="A62" s="4">
        <v>32</v>
      </c>
      <c r="B62" s="18" t="s">
        <v>521</v>
      </c>
      <c r="C62" s="1" t="s">
        <v>522</v>
      </c>
      <c r="D62" s="18" t="s">
        <v>523</v>
      </c>
      <c r="E62" s="2"/>
      <c r="G62" s="23"/>
      <c r="H62">
        <v>10</v>
      </c>
      <c r="J62">
        <f>SUM(H62:I62)</f>
        <v>10</v>
      </c>
    </row>
    <row r="63" spans="1:10" ht="33" customHeight="1" x14ac:dyDescent="0.25">
      <c r="A63" s="4">
        <v>32</v>
      </c>
      <c r="B63" s="18" t="s">
        <v>525</v>
      </c>
      <c r="C63" s="1" t="s">
        <v>51</v>
      </c>
      <c r="D63" s="18" t="s">
        <v>526</v>
      </c>
      <c r="E63" s="2"/>
      <c r="G63" s="23"/>
      <c r="H63">
        <v>5</v>
      </c>
      <c r="J63">
        <f>SUM(F63:I63)</f>
        <v>5</v>
      </c>
    </row>
    <row r="64" spans="1:10" ht="33" x14ac:dyDescent="0.25">
      <c r="A64" s="4">
        <v>36</v>
      </c>
      <c r="B64" s="18" t="s">
        <v>527</v>
      </c>
      <c r="C64" s="1" t="s">
        <v>35</v>
      </c>
      <c r="D64" s="18" t="s">
        <v>528</v>
      </c>
      <c r="E64" s="2"/>
      <c r="H64">
        <v>10</v>
      </c>
      <c r="J64">
        <f>SUM(F64:I64)</f>
        <v>10</v>
      </c>
    </row>
    <row r="65" spans="1:10" ht="33" x14ac:dyDescent="0.25">
      <c r="A65" s="4">
        <v>36</v>
      </c>
      <c r="B65" s="18" t="s">
        <v>334</v>
      </c>
      <c r="C65" s="1" t="s">
        <v>46</v>
      </c>
      <c r="D65" s="18" t="s">
        <v>155</v>
      </c>
      <c r="E65" s="2"/>
      <c r="G65">
        <v>10</v>
      </c>
      <c r="J65">
        <f>SUM(F65:I65)</f>
        <v>10</v>
      </c>
    </row>
    <row r="66" spans="1:10" ht="33" x14ac:dyDescent="0.25">
      <c r="A66" s="4">
        <v>40</v>
      </c>
      <c r="B66" s="18" t="s">
        <v>532</v>
      </c>
      <c r="C66" s="1" t="s">
        <v>27</v>
      </c>
      <c r="D66" s="18" t="s">
        <v>28</v>
      </c>
      <c r="E66" s="2"/>
      <c r="H66">
        <v>10</v>
      </c>
      <c r="J66">
        <f>SUM(H66:I66)</f>
        <v>10</v>
      </c>
    </row>
    <row r="67" spans="1:10" ht="33" x14ac:dyDescent="0.25">
      <c r="A67" s="4">
        <v>40</v>
      </c>
      <c r="B67" s="18" t="s">
        <v>530</v>
      </c>
      <c r="C67" s="1" t="s">
        <v>531</v>
      </c>
      <c r="D67" s="18" t="s">
        <v>266</v>
      </c>
      <c r="E67" s="2"/>
      <c r="H67">
        <v>15</v>
      </c>
      <c r="J67">
        <f>SUM(H67:I67)</f>
        <v>15</v>
      </c>
    </row>
    <row r="68" spans="1:10" ht="33.75" x14ac:dyDescent="0.25">
      <c r="A68" s="4">
        <v>40</v>
      </c>
      <c r="B68" s="18" t="s">
        <v>335</v>
      </c>
      <c r="C68" s="1" t="s">
        <v>515</v>
      </c>
      <c r="D68" s="18" t="s">
        <v>302</v>
      </c>
      <c r="E68" s="2"/>
      <c r="G68">
        <v>10</v>
      </c>
      <c r="H68">
        <v>15</v>
      </c>
      <c r="J68">
        <f>SUM(F68:I68)</f>
        <v>25</v>
      </c>
    </row>
    <row r="69" spans="1:10" ht="33" x14ac:dyDescent="0.25">
      <c r="A69" s="4">
        <v>40</v>
      </c>
      <c r="B69" s="18" t="s">
        <v>529</v>
      </c>
      <c r="C69" s="1" t="s">
        <v>232</v>
      </c>
      <c r="D69" s="18" t="s">
        <v>199</v>
      </c>
      <c r="E69" s="2"/>
      <c r="H69">
        <v>20</v>
      </c>
      <c r="J69">
        <f>SUM(H69:I69)</f>
        <v>20</v>
      </c>
    </row>
    <row r="70" spans="1:10" ht="33" x14ac:dyDescent="0.25">
      <c r="A70" s="49">
        <v>44</v>
      </c>
      <c r="B70" s="37" t="s">
        <v>533</v>
      </c>
      <c r="C70" s="38" t="s">
        <v>3</v>
      </c>
      <c r="D70" s="37" t="s">
        <v>4</v>
      </c>
      <c r="E70" s="39"/>
      <c r="H70">
        <v>10</v>
      </c>
      <c r="J70">
        <f>SUM(F70:I70)</f>
        <v>10</v>
      </c>
    </row>
    <row r="71" spans="1:10" ht="45" x14ac:dyDescent="0.25">
      <c r="A71" s="46">
        <v>44</v>
      </c>
      <c r="B71" s="8" t="s">
        <v>336</v>
      </c>
      <c r="C71" s="8" t="s">
        <v>504</v>
      </c>
      <c r="D71" s="8" t="s">
        <v>10</v>
      </c>
      <c r="E71" s="50"/>
      <c r="G71">
        <v>10</v>
      </c>
      <c r="H71">
        <v>20</v>
      </c>
      <c r="J71">
        <f>SUM(F71:I71)</f>
        <v>30</v>
      </c>
    </row>
    <row r="72" spans="1:10" ht="33" x14ac:dyDescent="0.25">
      <c r="A72" s="47"/>
      <c r="B72" s="42"/>
      <c r="C72" s="42"/>
      <c r="D72" s="42"/>
      <c r="E72" s="48"/>
    </row>
  </sheetData>
  <autoFilter ref="A1:J56">
    <sortState ref="A2:J71">
      <sortCondition ref="A1:A56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90" zoomScaleNormal="90" workbookViewId="0">
      <selection activeCell="A104" sqref="A104:XFD104"/>
    </sheetView>
  </sheetViews>
  <sheetFormatPr defaultRowHeight="15" x14ac:dyDescent="0.25"/>
  <cols>
    <col min="2" max="2" width="11" customWidth="1"/>
    <col min="3" max="3" width="20.140625" customWidth="1"/>
    <col min="4" max="4" width="13.42578125" customWidth="1"/>
    <col min="6" max="6" width="10.7109375" customWidth="1"/>
    <col min="7" max="7" width="11" customWidth="1"/>
    <col min="8" max="9" width="12" customWidth="1"/>
  </cols>
  <sheetData>
    <row r="1" spans="1:10" ht="23.25" customHeight="1" x14ac:dyDescent="0.4">
      <c r="A1" s="9" t="s">
        <v>80</v>
      </c>
      <c r="B1" s="9" t="s">
        <v>81</v>
      </c>
      <c r="C1" s="9" t="s">
        <v>82</v>
      </c>
      <c r="D1" s="9" t="s">
        <v>0</v>
      </c>
      <c r="E1" s="10" t="s">
        <v>1</v>
      </c>
      <c r="F1" s="11" t="s">
        <v>53</v>
      </c>
      <c r="G1" s="11" t="s">
        <v>55</v>
      </c>
      <c r="H1" s="12" t="s">
        <v>56</v>
      </c>
      <c r="I1" s="11" t="s">
        <v>57</v>
      </c>
      <c r="J1" s="11" t="s">
        <v>54</v>
      </c>
    </row>
    <row r="2" spans="1:10" ht="27" x14ac:dyDescent="0.25">
      <c r="A2" s="17">
        <v>26</v>
      </c>
      <c r="B2" s="1" t="s">
        <v>400</v>
      </c>
      <c r="C2" s="1" t="s">
        <v>383</v>
      </c>
      <c r="D2" s="1" t="s">
        <v>384</v>
      </c>
      <c r="E2" s="2"/>
      <c r="G2">
        <v>15</v>
      </c>
      <c r="J2">
        <f>SUM(F2:I2)</f>
        <v>15</v>
      </c>
    </row>
    <row r="3" spans="1:10" ht="27" x14ac:dyDescent="0.25">
      <c r="A3" s="17">
        <v>26</v>
      </c>
      <c r="B3" s="1" t="s">
        <v>401</v>
      </c>
      <c r="C3" s="1" t="s">
        <v>38</v>
      </c>
      <c r="D3" s="1" t="s">
        <v>139</v>
      </c>
      <c r="E3" s="2"/>
      <c r="G3">
        <v>10</v>
      </c>
      <c r="J3">
        <f>SUM(F3:I3)</f>
        <v>10</v>
      </c>
    </row>
    <row r="4" spans="1:10" ht="27" x14ac:dyDescent="0.25">
      <c r="A4" s="17">
        <v>26</v>
      </c>
      <c r="B4" s="1" t="s">
        <v>403</v>
      </c>
      <c r="C4" s="1" t="s">
        <v>38</v>
      </c>
      <c r="D4" s="1" t="s">
        <v>139</v>
      </c>
      <c r="E4" s="2"/>
      <c r="G4">
        <v>5</v>
      </c>
      <c r="J4">
        <f>SUM(F4:I4)</f>
        <v>5</v>
      </c>
    </row>
    <row r="5" spans="1:10" ht="27" x14ac:dyDescent="0.25">
      <c r="A5" s="17">
        <v>26</v>
      </c>
      <c r="B5" s="1" t="s">
        <v>402</v>
      </c>
      <c r="C5" s="1" t="s">
        <v>309</v>
      </c>
      <c r="D5" s="1" t="s">
        <v>310</v>
      </c>
      <c r="E5" s="2"/>
      <c r="G5">
        <v>10</v>
      </c>
      <c r="H5">
        <v>15</v>
      </c>
      <c r="J5">
        <f>SUM(F5:I5)</f>
        <v>25</v>
      </c>
    </row>
    <row r="6" spans="1:10" ht="27" x14ac:dyDescent="0.25">
      <c r="A6" s="17">
        <v>26</v>
      </c>
      <c r="B6" s="1" t="s">
        <v>538</v>
      </c>
      <c r="C6" s="1" t="s">
        <v>539</v>
      </c>
      <c r="D6" s="1" t="s">
        <v>540</v>
      </c>
      <c r="E6" s="16"/>
      <c r="H6">
        <v>10</v>
      </c>
      <c r="J6">
        <f>SUM(H6:I6)</f>
        <v>10</v>
      </c>
    </row>
    <row r="7" spans="1:10" ht="27" x14ac:dyDescent="0.25">
      <c r="A7" s="17">
        <v>26</v>
      </c>
      <c r="B7" s="1" t="s">
        <v>541</v>
      </c>
      <c r="C7" s="1" t="s">
        <v>35</v>
      </c>
      <c r="D7" s="1" t="s">
        <v>528</v>
      </c>
      <c r="E7" s="16"/>
      <c r="H7">
        <v>5</v>
      </c>
      <c r="J7">
        <f>SUM(H7:I7)</f>
        <v>5</v>
      </c>
    </row>
    <row r="8" spans="1:10" ht="27" x14ac:dyDescent="0.25">
      <c r="A8" s="17">
        <v>26</v>
      </c>
      <c r="B8" s="26" t="s">
        <v>103</v>
      </c>
      <c r="C8" s="15" t="s">
        <v>32</v>
      </c>
      <c r="D8" s="26" t="s">
        <v>74</v>
      </c>
      <c r="E8" s="16"/>
      <c r="F8">
        <v>20</v>
      </c>
      <c r="J8">
        <f>SUM(F8:I8)</f>
        <v>20</v>
      </c>
    </row>
    <row r="9" spans="1:10" ht="27" x14ac:dyDescent="0.25">
      <c r="A9" s="17">
        <v>26</v>
      </c>
      <c r="B9" s="18" t="s">
        <v>534</v>
      </c>
      <c r="C9" s="1" t="s">
        <v>535</v>
      </c>
      <c r="D9" s="68" t="s">
        <v>536</v>
      </c>
      <c r="E9" s="16"/>
      <c r="H9">
        <v>20</v>
      </c>
      <c r="J9">
        <f>SUM(F9:I9)</f>
        <v>20</v>
      </c>
    </row>
    <row r="10" spans="1:10" ht="27" x14ac:dyDescent="0.25">
      <c r="A10" s="17">
        <v>26</v>
      </c>
      <c r="B10" s="18" t="s">
        <v>399</v>
      </c>
      <c r="C10" s="1" t="s">
        <v>50</v>
      </c>
      <c r="D10" s="18" t="s">
        <v>136</v>
      </c>
      <c r="E10" s="2"/>
      <c r="G10">
        <v>20</v>
      </c>
      <c r="J10">
        <f>SUM(F10:I10)</f>
        <v>20</v>
      </c>
    </row>
    <row r="11" spans="1:10" ht="27" x14ac:dyDescent="0.25">
      <c r="A11" s="17">
        <v>26</v>
      </c>
      <c r="B11" s="26" t="s">
        <v>91</v>
      </c>
      <c r="C11" s="15" t="s">
        <v>35</v>
      </c>
      <c r="D11" s="26" t="s">
        <v>537</v>
      </c>
      <c r="E11" s="16"/>
      <c r="F11">
        <v>15</v>
      </c>
      <c r="H11">
        <v>10</v>
      </c>
      <c r="J11">
        <f>SUM(F11:I11)</f>
        <v>25</v>
      </c>
    </row>
    <row r="12" spans="1:10" ht="27" x14ac:dyDescent="0.25">
      <c r="A12" s="17">
        <v>26</v>
      </c>
      <c r="B12" s="26" t="s">
        <v>104</v>
      </c>
      <c r="C12" s="15" t="s">
        <v>32</v>
      </c>
      <c r="D12" s="26" t="s">
        <v>143</v>
      </c>
      <c r="E12" s="16"/>
      <c r="F12">
        <v>10</v>
      </c>
      <c r="J12">
        <f>SUM(F12:I12)</f>
        <v>10</v>
      </c>
    </row>
    <row r="13" spans="1:10" ht="33.75" x14ac:dyDescent="0.25">
      <c r="A13" s="17">
        <v>26</v>
      </c>
      <c r="B13" s="15" t="s">
        <v>87</v>
      </c>
      <c r="C13" s="15" t="s">
        <v>504</v>
      </c>
      <c r="D13" s="15" t="s">
        <v>134</v>
      </c>
      <c r="E13" s="16"/>
      <c r="F13">
        <v>5</v>
      </c>
      <c r="H13">
        <v>5</v>
      </c>
      <c r="J13">
        <f>SUM(F13:I13)</f>
        <v>10</v>
      </c>
    </row>
    <row r="14" spans="1:10" ht="27" x14ac:dyDescent="0.25">
      <c r="A14" s="17">
        <v>26</v>
      </c>
      <c r="B14" s="18" t="s">
        <v>404</v>
      </c>
      <c r="C14" s="1" t="s">
        <v>36</v>
      </c>
      <c r="D14" s="55" t="s">
        <v>152</v>
      </c>
      <c r="E14" s="2"/>
      <c r="G14">
        <v>5</v>
      </c>
      <c r="J14">
        <f>SUM(F14:I14)</f>
        <v>5</v>
      </c>
    </row>
    <row r="15" spans="1:10" ht="27" x14ac:dyDescent="0.25">
      <c r="A15" s="17">
        <v>26</v>
      </c>
      <c r="B15" s="26" t="s">
        <v>97</v>
      </c>
      <c r="C15" s="15" t="s">
        <v>40</v>
      </c>
      <c r="D15" s="26" t="s">
        <v>138</v>
      </c>
      <c r="E15" s="16"/>
      <c r="F15">
        <v>5</v>
      </c>
      <c r="J15">
        <f>SUM(F15:I15)</f>
        <v>5</v>
      </c>
    </row>
    <row r="16" spans="1:10" ht="27" x14ac:dyDescent="0.25">
      <c r="A16" s="17">
        <v>26</v>
      </c>
      <c r="B16" s="26" t="s">
        <v>95</v>
      </c>
      <c r="C16" s="15" t="s">
        <v>34</v>
      </c>
      <c r="D16" s="26" t="s">
        <v>137</v>
      </c>
      <c r="E16" s="16"/>
      <c r="F16">
        <v>10</v>
      </c>
      <c r="J16">
        <f>SUM(F16:I16)</f>
        <v>10</v>
      </c>
    </row>
    <row r="17" spans="1:10" ht="27" x14ac:dyDescent="0.25">
      <c r="A17" s="17">
        <v>28</v>
      </c>
      <c r="B17" s="15" t="s">
        <v>90</v>
      </c>
      <c r="C17" s="15" t="s">
        <v>6</v>
      </c>
      <c r="D17" s="15" t="s">
        <v>7</v>
      </c>
      <c r="E17" s="16"/>
      <c r="F17">
        <v>5</v>
      </c>
      <c r="J17">
        <f>SUM(F17:I17)</f>
        <v>5</v>
      </c>
    </row>
    <row r="18" spans="1:10" ht="27" x14ac:dyDescent="0.25">
      <c r="A18" s="17">
        <v>28</v>
      </c>
      <c r="B18" s="1" t="s">
        <v>545</v>
      </c>
      <c r="C18" s="1" t="s">
        <v>38</v>
      </c>
      <c r="D18" s="1" t="s">
        <v>139</v>
      </c>
      <c r="E18" s="16"/>
      <c r="H18">
        <v>10</v>
      </c>
      <c r="J18">
        <f>SUM(H18:I18)</f>
        <v>10</v>
      </c>
    </row>
    <row r="19" spans="1:10" ht="36" customHeight="1" x14ac:dyDescent="0.25">
      <c r="A19" s="17">
        <v>28</v>
      </c>
      <c r="B19" s="1" t="s">
        <v>542</v>
      </c>
      <c r="C19" s="1" t="s">
        <v>309</v>
      </c>
      <c r="D19" s="1" t="s">
        <v>310</v>
      </c>
      <c r="E19" s="16"/>
      <c r="H19">
        <v>20</v>
      </c>
      <c r="J19">
        <f>SUM(H19:I19)</f>
        <v>20</v>
      </c>
    </row>
    <row r="20" spans="1:10" ht="27" x14ac:dyDescent="0.25">
      <c r="A20" s="17">
        <v>28</v>
      </c>
      <c r="B20" s="1" t="s">
        <v>405</v>
      </c>
      <c r="C20" s="1" t="s">
        <v>406</v>
      </c>
      <c r="D20" s="1" t="s">
        <v>407</v>
      </c>
      <c r="E20" s="2"/>
      <c r="G20">
        <v>20</v>
      </c>
      <c r="J20">
        <f>SUM(F20:I20)</f>
        <v>20</v>
      </c>
    </row>
    <row r="21" spans="1:10" ht="27" x14ac:dyDescent="0.25">
      <c r="A21" s="17">
        <v>28</v>
      </c>
      <c r="B21" s="1" t="s">
        <v>544</v>
      </c>
      <c r="C21" s="1" t="s">
        <v>35</v>
      </c>
      <c r="D21" s="1" t="s">
        <v>528</v>
      </c>
      <c r="E21" s="16"/>
      <c r="H21">
        <v>10</v>
      </c>
      <c r="J21">
        <f>SUM(H21:I21)</f>
        <v>10</v>
      </c>
    </row>
    <row r="22" spans="1:10" ht="33.75" x14ac:dyDescent="0.25">
      <c r="A22" s="17">
        <v>28</v>
      </c>
      <c r="B22" s="18" t="s">
        <v>546</v>
      </c>
      <c r="C22" s="1" t="s">
        <v>535</v>
      </c>
      <c r="D22" s="18" t="s">
        <v>547</v>
      </c>
      <c r="E22" s="16"/>
      <c r="H22">
        <v>5</v>
      </c>
      <c r="J22">
        <f>SUM(H22:I22)</f>
        <v>5</v>
      </c>
    </row>
    <row r="23" spans="1:10" ht="27" x14ac:dyDescent="0.25">
      <c r="A23" s="17">
        <v>28</v>
      </c>
      <c r="B23" s="18" t="s">
        <v>409</v>
      </c>
      <c r="C23" s="1" t="s">
        <v>50</v>
      </c>
      <c r="D23" s="18" t="s">
        <v>136</v>
      </c>
      <c r="E23" s="2"/>
      <c r="G23">
        <v>10</v>
      </c>
      <c r="J23">
        <f>SUM(F23:I23)</f>
        <v>10</v>
      </c>
    </row>
    <row r="24" spans="1:10" ht="33.75" x14ac:dyDescent="0.25">
      <c r="A24" s="17">
        <v>28</v>
      </c>
      <c r="B24" s="18" t="s">
        <v>408</v>
      </c>
      <c r="C24" s="1" t="s">
        <v>548</v>
      </c>
      <c r="D24" s="18" t="s">
        <v>537</v>
      </c>
      <c r="E24" s="2"/>
      <c r="G24">
        <v>15</v>
      </c>
      <c r="H24">
        <v>5</v>
      </c>
      <c r="J24">
        <f>SUM(F24:I24)</f>
        <v>20</v>
      </c>
    </row>
    <row r="25" spans="1:10" ht="27" x14ac:dyDescent="0.25">
      <c r="A25" s="17">
        <v>28</v>
      </c>
      <c r="B25" s="26" t="s">
        <v>105</v>
      </c>
      <c r="C25" s="15" t="s">
        <v>32</v>
      </c>
      <c r="D25" s="26" t="s">
        <v>144</v>
      </c>
      <c r="E25" s="16"/>
      <c r="F25">
        <v>20</v>
      </c>
      <c r="H25">
        <v>10</v>
      </c>
      <c r="J25">
        <f>SUM(F25:I25)</f>
        <v>30</v>
      </c>
    </row>
    <row r="26" spans="1:10" ht="27" x14ac:dyDescent="0.25">
      <c r="A26" s="17">
        <v>28</v>
      </c>
      <c r="B26" s="26" t="s">
        <v>120</v>
      </c>
      <c r="C26" s="15" t="s">
        <v>36</v>
      </c>
      <c r="D26" s="26" t="s">
        <v>152</v>
      </c>
      <c r="E26" s="16"/>
      <c r="F26">
        <v>10</v>
      </c>
      <c r="J26">
        <f>SUM(F26:I26)</f>
        <v>10</v>
      </c>
    </row>
    <row r="27" spans="1:10" ht="27" x14ac:dyDescent="0.25">
      <c r="A27" s="17">
        <v>28</v>
      </c>
      <c r="B27" s="1" t="s">
        <v>543</v>
      </c>
      <c r="C27" s="1" t="s">
        <v>42</v>
      </c>
      <c r="D27" s="1" t="s">
        <v>151</v>
      </c>
      <c r="E27" s="16"/>
      <c r="H27">
        <v>15</v>
      </c>
      <c r="J27">
        <f>SUM(H27:I27)</f>
        <v>15</v>
      </c>
    </row>
    <row r="28" spans="1:10" ht="27" x14ac:dyDescent="0.25">
      <c r="A28" s="17">
        <v>28</v>
      </c>
      <c r="B28" s="26" t="s">
        <v>118</v>
      </c>
      <c r="C28" s="15" t="s">
        <v>42</v>
      </c>
      <c r="D28" s="26" t="s">
        <v>151</v>
      </c>
      <c r="E28" s="16"/>
      <c r="F28">
        <v>15</v>
      </c>
      <c r="J28">
        <f>SUM(F28:I28)</f>
        <v>15</v>
      </c>
    </row>
    <row r="29" spans="1:10" ht="27" x14ac:dyDescent="0.25">
      <c r="A29" s="17">
        <v>28</v>
      </c>
      <c r="B29" s="26" t="s">
        <v>111</v>
      </c>
      <c r="C29" s="15" t="s">
        <v>3</v>
      </c>
      <c r="D29" s="26" t="s">
        <v>65</v>
      </c>
      <c r="E29" s="16"/>
      <c r="F29">
        <v>10</v>
      </c>
      <c r="G29">
        <v>10</v>
      </c>
      <c r="J29">
        <f>SUM(F29:I29)</f>
        <v>20</v>
      </c>
    </row>
    <row r="30" spans="1:10" ht="27" x14ac:dyDescent="0.25">
      <c r="A30" s="17">
        <v>28</v>
      </c>
      <c r="B30" s="18" t="s">
        <v>411</v>
      </c>
      <c r="C30" s="1" t="s">
        <v>32</v>
      </c>
      <c r="D30" s="18" t="s">
        <v>412</v>
      </c>
      <c r="E30" s="2"/>
      <c r="G30">
        <v>5</v>
      </c>
      <c r="J30">
        <f>SUM(F30:I30)</f>
        <v>5</v>
      </c>
    </row>
    <row r="31" spans="1:10" ht="27" x14ac:dyDescent="0.25">
      <c r="A31" s="17">
        <v>28</v>
      </c>
      <c r="B31" s="18" t="s">
        <v>410</v>
      </c>
      <c r="C31" s="1" t="s">
        <v>362</v>
      </c>
      <c r="D31" s="18" t="s">
        <v>363</v>
      </c>
      <c r="E31" s="2"/>
      <c r="G31">
        <v>5</v>
      </c>
      <c r="J31">
        <f>SUM(F31:I31)</f>
        <v>5</v>
      </c>
    </row>
    <row r="32" spans="1:10" ht="27" x14ac:dyDescent="0.25">
      <c r="A32" s="17">
        <v>28</v>
      </c>
      <c r="B32" s="26" t="s">
        <v>112</v>
      </c>
      <c r="C32" s="15" t="s">
        <v>3</v>
      </c>
      <c r="D32" s="26" t="s">
        <v>148</v>
      </c>
      <c r="E32" s="16"/>
      <c r="F32">
        <v>5</v>
      </c>
      <c r="J32">
        <f>SUM(F32:I32)</f>
        <v>5</v>
      </c>
    </row>
    <row r="33" spans="1:14" ht="27" x14ac:dyDescent="0.25">
      <c r="A33" s="17">
        <v>30</v>
      </c>
      <c r="B33" s="15" t="s">
        <v>128</v>
      </c>
      <c r="C33" s="15" t="s">
        <v>45</v>
      </c>
      <c r="D33" s="15" t="s">
        <v>156</v>
      </c>
      <c r="E33" s="16"/>
      <c r="F33">
        <v>10</v>
      </c>
      <c r="J33">
        <f>SUM(F33:I33)</f>
        <v>10</v>
      </c>
    </row>
    <row r="34" spans="1:14" ht="27" x14ac:dyDescent="0.25">
      <c r="A34" s="17">
        <v>30</v>
      </c>
      <c r="B34" s="1" t="s">
        <v>413</v>
      </c>
      <c r="C34" s="1" t="s">
        <v>414</v>
      </c>
      <c r="D34" s="1" t="s">
        <v>415</v>
      </c>
      <c r="E34" s="2"/>
      <c r="G34">
        <v>15</v>
      </c>
      <c r="J34">
        <f>SUM(F34:I34)</f>
        <v>15</v>
      </c>
    </row>
    <row r="35" spans="1:14" ht="27" x14ac:dyDescent="0.25">
      <c r="A35" s="17">
        <v>30</v>
      </c>
      <c r="B35" s="15" t="s">
        <v>122</v>
      </c>
      <c r="C35" s="15" t="s">
        <v>37</v>
      </c>
      <c r="D35" s="15" t="s">
        <v>77</v>
      </c>
      <c r="E35" s="16"/>
      <c r="F35">
        <v>5</v>
      </c>
      <c r="J35">
        <f>SUM(F35:I35)</f>
        <v>5</v>
      </c>
    </row>
    <row r="36" spans="1:14" ht="27" x14ac:dyDescent="0.25">
      <c r="A36" s="17">
        <v>30</v>
      </c>
      <c r="B36" s="1" t="s">
        <v>554</v>
      </c>
      <c r="C36" s="1" t="s">
        <v>51</v>
      </c>
      <c r="D36" s="1" t="s">
        <v>207</v>
      </c>
      <c r="E36" s="16"/>
      <c r="H36">
        <v>5</v>
      </c>
      <c r="J36">
        <f>SUM(H36:I36)</f>
        <v>5</v>
      </c>
    </row>
    <row r="37" spans="1:14" ht="27" x14ac:dyDescent="0.25">
      <c r="A37" s="17">
        <v>30</v>
      </c>
      <c r="B37" s="1" t="s">
        <v>416</v>
      </c>
      <c r="C37" s="1" t="s">
        <v>51</v>
      </c>
      <c r="D37" s="1" t="s">
        <v>207</v>
      </c>
      <c r="E37" s="2"/>
      <c r="G37">
        <v>5</v>
      </c>
      <c r="J37">
        <f>SUM(F37:I37)</f>
        <v>5</v>
      </c>
    </row>
    <row r="38" spans="1:14" ht="27" x14ac:dyDescent="0.25">
      <c r="A38" s="17">
        <v>30</v>
      </c>
      <c r="B38" s="18" t="s">
        <v>552</v>
      </c>
      <c r="C38" s="1" t="s">
        <v>535</v>
      </c>
      <c r="D38" s="18" t="s">
        <v>536</v>
      </c>
      <c r="E38" s="16"/>
      <c r="H38">
        <v>10</v>
      </c>
      <c r="J38">
        <f>SUM(H38:I38)</f>
        <v>10</v>
      </c>
    </row>
    <row r="39" spans="1:14" ht="27" x14ac:dyDescent="0.25">
      <c r="A39" s="17">
        <v>30</v>
      </c>
      <c r="B39" s="26" t="s">
        <v>93</v>
      </c>
      <c r="C39" s="15" t="s">
        <v>35</v>
      </c>
      <c r="D39" s="26" t="s">
        <v>136</v>
      </c>
      <c r="E39" s="16"/>
      <c r="F39">
        <v>5</v>
      </c>
      <c r="G39">
        <v>10</v>
      </c>
      <c r="J39">
        <f>SUM(F39:I39)</f>
        <v>15</v>
      </c>
    </row>
    <row r="40" spans="1:14" ht="27" x14ac:dyDescent="0.25">
      <c r="A40" s="17">
        <v>30</v>
      </c>
      <c r="B40" s="1" t="s">
        <v>553</v>
      </c>
      <c r="C40" s="1" t="s">
        <v>550</v>
      </c>
      <c r="D40" s="1" t="s">
        <v>551</v>
      </c>
      <c r="E40" s="16"/>
      <c r="H40">
        <v>5</v>
      </c>
      <c r="J40">
        <f>SUM(H40:I40)</f>
        <v>5</v>
      </c>
    </row>
    <row r="41" spans="1:14" ht="27" x14ac:dyDescent="0.25">
      <c r="A41" s="17">
        <v>30</v>
      </c>
      <c r="B41" s="1" t="s">
        <v>549</v>
      </c>
      <c r="C41" s="1" t="s">
        <v>550</v>
      </c>
      <c r="D41" s="1" t="s">
        <v>551</v>
      </c>
      <c r="E41" s="16"/>
      <c r="H41">
        <v>20</v>
      </c>
      <c r="J41">
        <f>SUM(H41:I41)</f>
        <v>20</v>
      </c>
    </row>
    <row r="42" spans="1:14" ht="27" x14ac:dyDescent="0.25">
      <c r="A42" s="17">
        <v>30</v>
      </c>
      <c r="B42" s="26" t="s">
        <v>99</v>
      </c>
      <c r="C42" s="15" t="s">
        <v>18</v>
      </c>
      <c r="D42" s="18" t="s">
        <v>140</v>
      </c>
      <c r="E42" s="16"/>
      <c r="F42">
        <v>10</v>
      </c>
      <c r="G42">
        <v>10</v>
      </c>
      <c r="J42">
        <f>SUM(F42:I42)</f>
        <v>20</v>
      </c>
      <c r="L42" s="42"/>
      <c r="M42" s="42"/>
      <c r="N42" s="42"/>
    </row>
    <row r="43" spans="1:14" ht="27" x14ac:dyDescent="0.25">
      <c r="A43" s="17">
        <v>30</v>
      </c>
      <c r="B43" s="18" t="s">
        <v>416</v>
      </c>
      <c r="C43" s="1" t="s">
        <v>36</v>
      </c>
      <c r="D43" s="18" t="s">
        <v>152</v>
      </c>
      <c r="E43" s="2"/>
      <c r="G43">
        <v>5</v>
      </c>
      <c r="J43">
        <f>SUM(F43:I43)</f>
        <v>5</v>
      </c>
      <c r="L43" s="42"/>
      <c r="M43" s="42"/>
      <c r="N43" s="42"/>
    </row>
    <row r="44" spans="1:14" ht="33.75" x14ac:dyDescent="0.25">
      <c r="A44" s="17">
        <v>30</v>
      </c>
      <c r="B44" s="26" t="s">
        <v>92</v>
      </c>
      <c r="C44" s="15" t="s">
        <v>444</v>
      </c>
      <c r="D44" s="26" t="s">
        <v>445</v>
      </c>
      <c r="E44" s="16"/>
      <c r="F44">
        <v>15</v>
      </c>
      <c r="G44">
        <v>15</v>
      </c>
      <c r="J44">
        <f>SUM(F44:I44)</f>
        <v>30</v>
      </c>
      <c r="L44" s="42"/>
      <c r="M44" s="42"/>
      <c r="N44" s="42"/>
    </row>
    <row r="45" spans="1:14" ht="27" x14ac:dyDescent="0.25">
      <c r="A45" s="17">
        <v>30</v>
      </c>
      <c r="B45" s="26" t="s">
        <v>109</v>
      </c>
      <c r="C45" s="15" t="s">
        <v>19</v>
      </c>
      <c r="D45" s="26" t="s">
        <v>147</v>
      </c>
      <c r="E45" s="16"/>
      <c r="F45">
        <v>20</v>
      </c>
      <c r="G45">
        <v>20</v>
      </c>
      <c r="H45">
        <v>15</v>
      </c>
      <c r="J45">
        <f>SUM(F45:I45)</f>
        <v>55</v>
      </c>
      <c r="L45" s="42"/>
      <c r="M45" s="42"/>
      <c r="N45" s="42"/>
    </row>
    <row r="46" spans="1:14" ht="27" x14ac:dyDescent="0.25">
      <c r="A46" s="17">
        <v>34</v>
      </c>
      <c r="B46" s="1" t="s">
        <v>418</v>
      </c>
      <c r="C46" s="1" t="s">
        <v>38</v>
      </c>
      <c r="D46" s="1" t="s">
        <v>139</v>
      </c>
      <c r="E46" s="2"/>
      <c r="G46">
        <v>10</v>
      </c>
      <c r="J46">
        <f>SUM(F46:I46)</f>
        <v>10</v>
      </c>
    </row>
    <row r="47" spans="1:14" ht="27" x14ac:dyDescent="0.25">
      <c r="A47" s="17">
        <v>34</v>
      </c>
      <c r="B47" s="1" t="s">
        <v>419</v>
      </c>
      <c r="C47" s="1" t="s">
        <v>309</v>
      </c>
      <c r="D47" s="1" t="s">
        <v>310</v>
      </c>
      <c r="E47" s="2"/>
      <c r="G47">
        <v>5</v>
      </c>
      <c r="J47">
        <f>SUM(F47:I47)</f>
        <v>5</v>
      </c>
    </row>
    <row r="48" spans="1:14" ht="27" x14ac:dyDescent="0.25">
      <c r="A48" s="17">
        <v>34</v>
      </c>
      <c r="B48" s="1" t="s">
        <v>555</v>
      </c>
      <c r="C48" s="1" t="s">
        <v>35</v>
      </c>
      <c r="D48" s="1" t="s">
        <v>528</v>
      </c>
      <c r="E48" s="16"/>
      <c r="H48">
        <v>10</v>
      </c>
      <c r="J48">
        <f>SUM(F48:I48)</f>
        <v>10</v>
      </c>
    </row>
    <row r="49" spans="1:10" ht="27" x14ac:dyDescent="0.25">
      <c r="A49" s="17">
        <v>34</v>
      </c>
      <c r="B49" s="18" t="s">
        <v>92</v>
      </c>
      <c r="C49" s="1" t="s">
        <v>35</v>
      </c>
      <c r="D49" s="18" t="s">
        <v>528</v>
      </c>
      <c r="E49" s="16"/>
      <c r="H49">
        <v>5</v>
      </c>
      <c r="J49">
        <f>SUM(F49:I49)</f>
        <v>5</v>
      </c>
    </row>
    <row r="50" spans="1:10" ht="27" x14ac:dyDescent="0.25">
      <c r="A50" s="17">
        <v>34</v>
      </c>
      <c r="B50" s="26" t="s">
        <v>86</v>
      </c>
      <c r="C50" s="15" t="s">
        <v>131</v>
      </c>
      <c r="D50" s="26" t="s">
        <v>133</v>
      </c>
      <c r="E50" s="16"/>
      <c r="F50">
        <v>5</v>
      </c>
      <c r="J50">
        <f>SUM(F50:I50)</f>
        <v>5</v>
      </c>
    </row>
    <row r="51" spans="1:10" ht="27" x14ac:dyDescent="0.25">
      <c r="A51" s="17">
        <v>34</v>
      </c>
      <c r="B51" s="26" t="s">
        <v>107</v>
      </c>
      <c r="C51" s="15" t="s">
        <v>32</v>
      </c>
      <c r="D51" s="26" t="s">
        <v>146</v>
      </c>
      <c r="E51" s="16"/>
      <c r="F51">
        <v>5</v>
      </c>
      <c r="J51">
        <f>SUM(F51:I51)</f>
        <v>5</v>
      </c>
    </row>
    <row r="52" spans="1:10" ht="27" x14ac:dyDescent="0.25">
      <c r="A52" s="17">
        <v>34</v>
      </c>
      <c r="B52" s="26" t="s">
        <v>94</v>
      </c>
      <c r="C52" s="15" t="s">
        <v>35</v>
      </c>
      <c r="D52" s="26" t="s">
        <v>537</v>
      </c>
      <c r="E52" s="16"/>
      <c r="F52">
        <v>15</v>
      </c>
      <c r="G52">
        <v>5</v>
      </c>
      <c r="H52">
        <v>15</v>
      </c>
      <c r="J52">
        <f>SUM(F52:I52)</f>
        <v>35</v>
      </c>
    </row>
    <row r="53" spans="1:10" ht="27" x14ac:dyDescent="0.25">
      <c r="A53" s="17">
        <v>34</v>
      </c>
      <c r="B53" s="26" t="s">
        <v>119</v>
      </c>
      <c r="C53" s="15" t="s">
        <v>42</v>
      </c>
      <c r="D53" s="26" t="s">
        <v>151</v>
      </c>
      <c r="E53" s="16"/>
      <c r="F53">
        <v>20</v>
      </c>
      <c r="G53">
        <v>10</v>
      </c>
      <c r="H53">
        <v>20</v>
      </c>
      <c r="J53">
        <f>SUM(F53:I53)</f>
        <v>50</v>
      </c>
    </row>
    <row r="54" spans="1:10" ht="27" x14ac:dyDescent="0.25">
      <c r="A54" s="17">
        <v>34</v>
      </c>
      <c r="B54" s="1" t="s">
        <v>417</v>
      </c>
      <c r="C54" s="1" t="s">
        <v>18</v>
      </c>
      <c r="D54" s="1" t="s">
        <v>141</v>
      </c>
      <c r="E54" s="2"/>
      <c r="G54">
        <v>20</v>
      </c>
      <c r="H54">
        <v>10</v>
      </c>
      <c r="J54">
        <f>SUM(F54:I54)</f>
        <v>30</v>
      </c>
    </row>
    <row r="55" spans="1:10" ht="27" x14ac:dyDescent="0.25">
      <c r="A55" s="17">
        <v>34</v>
      </c>
      <c r="B55" s="18" t="s">
        <v>556</v>
      </c>
      <c r="C55" s="1" t="s">
        <v>557</v>
      </c>
      <c r="D55" s="18" t="s">
        <v>558</v>
      </c>
      <c r="E55" s="16"/>
      <c r="H55">
        <v>5</v>
      </c>
      <c r="J55">
        <f>SUM(F55:I55)</f>
        <v>5</v>
      </c>
    </row>
    <row r="56" spans="1:10" ht="27" x14ac:dyDescent="0.25">
      <c r="A56" s="17">
        <v>34</v>
      </c>
      <c r="B56" s="26" t="s">
        <v>110</v>
      </c>
      <c r="C56" s="15" t="s">
        <v>19</v>
      </c>
      <c r="D56" s="26" t="s">
        <v>147</v>
      </c>
      <c r="E56" s="16"/>
      <c r="F56">
        <v>10</v>
      </c>
      <c r="J56">
        <f>SUM(F56:I56)</f>
        <v>10</v>
      </c>
    </row>
    <row r="57" spans="1:10" ht="27" x14ac:dyDescent="0.25">
      <c r="A57" s="17">
        <v>34</v>
      </c>
      <c r="B57" s="26" t="s">
        <v>106</v>
      </c>
      <c r="C57" s="15" t="s">
        <v>32</v>
      </c>
      <c r="D57" s="26" t="s">
        <v>145</v>
      </c>
      <c r="E57" s="16"/>
      <c r="F57">
        <v>10</v>
      </c>
      <c r="J57">
        <f>SUM(F57:I57)</f>
        <v>10</v>
      </c>
    </row>
    <row r="58" spans="1:10" ht="27" x14ac:dyDescent="0.25">
      <c r="A58" s="17">
        <v>38</v>
      </c>
      <c r="B58" s="1" t="s">
        <v>425</v>
      </c>
      <c r="C58" s="1" t="s">
        <v>20</v>
      </c>
      <c r="D58" s="1" t="s">
        <v>306</v>
      </c>
      <c r="E58" s="2"/>
      <c r="G58">
        <v>5</v>
      </c>
      <c r="J58">
        <f>SUM(F58:I58)</f>
        <v>5</v>
      </c>
    </row>
    <row r="59" spans="1:10" ht="27" x14ac:dyDescent="0.25">
      <c r="A59" s="17">
        <v>38</v>
      </c>
      <c r="B59" s="15" t="s">
        <v>121</v>
      </c>
      <c r="C59" s="15" t="s">
        <v>44</v>
      </c>
      <c r="D59" s="15" t="s">
        <v>153</v>
      </c>
      <c r="E59" s="16"/>
      <c r="F59">
        <v>5</v>
      </c>
      <c r="J59">
        <f>SUM(F59:I59)</f>
        <v>5</v>
      </c>
    </row>
    <row r="60" spans="1:10" ht="27" x14ac:dyDescent="0.25">
      <c r="A60" s="17">
        <v>38</v>
      </c>
      <c r="B60" s="1" t="s">
        <v>424</v>
      </c>
      <c r="C60" s="1" t="s">
        <v>383</v>
      </c>
      <c r="D60" s="1" t="s">
        <v>384</v>
      </c>
      <c r="E60" s="2"/>
      <c r="G60">
        <v>10</v>
      </c>
      <c r="J60">
        <f>SUM(F60:I60)</f>
        <v>10</v>
      </c>
    </row>
    <row r="61" spans="1:10" ht="38.25" customHeight="1" x14ac:dyDescent="0.25">
      <c r="A61" s="17">
        <v>38</v>
      </c>
      <c r="B61" s="1" t="s">
        <v>560</v>
      </c>
      <c r="C61" s="1" t="s">
        <v>35</v>
      </c>
      <c r="D61" s="1" t="s">
        <v>528</v>
      </c>
      <c r="E61" s="2"/>
      <c r="H61">
        <v>15</v>
      </c>
      <c r="J61">
        <f>SUM(H61:I61)</f>
        <v>15</v>
      </c>
    </row>
    <row r="62" spans="1:10" ht="27" x14ac:dyDescent="0.25">
      <c r="A62" s="17">
        <v>38</v>
      </c>
      <c r="B62" s="1" t="s">
        <v>426</v>
      </c>
      <c r="C62" s="1" t="s">
        <v>427</v>
      </c>
      <c r="D62" s="1" t="s">
        <v>428</v>
      </c>
      <c r="E62" s="2"/>
      <c r="G62">
        <v>5</v>
      </c>
      <c r="J62">
        <f>SUM(F62:I62)</f>
        <v>5</v>
      </c>
    </row>
    <row r="63" spans="1:10" ht="27" x14ac:dyDescent="0.25">
      <c r="A63" s="17">
        <v>38</v>
      </c>
      <c r="B63" s="18" t="s">
        <v>561</v>
      </c>
      <c r="C63" s="1" t="s">
        <v>535</v>
      </c>
      <c r="D63" s="18" t="s">
        <v>536</v>
      </c>
      <c r="E63" s="2"/>
      <c r="H63">
        <v>10</v>
      </c>
      <c r="J63">
        <f>SUM(H63:I63)</f>
        <v>10</v>
      </c>
    </row>
    <row r="64" spans="1:10" ht="27" x14ac:dyDescent="0.25">
      <c r="A64" s="17">
        <v>38</v>
      </c>
      <c r="B64" s="18" t="s">
        <v>423</v>
      </c>
      <c r="C64" s="1" t="s">
        <v>50</v>
      </c>
      <c r="D64" s="18" t="s">
        <v>136</v>
      </c>
      <c r="E64" s="2"/>
      <c r="G64">
        <v>15</v>
      </c>
      <c r="J64">
        <f>SUM(F64:I64)</f>
        <v>15</v>
      </c>
    </row>
    <row r="65" spans="1:10" ht="27" x14ac:dyDescent="0.25">
      <c r="A65" s="17">
        <v>38</v>
      </c>
      <c r="B65" s="18" t="s">
        <v>559</v>
      </c>
      <c r="C65" s="1" t="s">
        <v>550</v>
      </c>
      <c r="D65" s="18" t="s">
        <v>551</v>
      </c>
      <c r="E65" s="2"/>
      <c r="H65">
        <v>20</v>
      </c>
      <c r="J65">
        <f>SUM(H65:I65)</f>
        <v>20</v>
      </c>
    </row>
    <row r="66" spans="1:10" ht="27" x14ac:dyDescent="0.25">
      <c r="A66" s="17">
        <v>38</v>
      </c>
      <c r="B66" s="18" t="s">
        <v>562</v>
      </c>
      <c r="C66" s="1" t="s">
        <v>563</v>
      </c>
      <c r="D66" s="18" t="s">
        <v>564</v>
      </c>
      <c r="E66" s="2"/>
      <c r="H66">
        <v>10</v>
      </c>
      <c r="J66">
        <f>SUM(H66:I66)</f>
        <v>10</v>
      </c>
    </row>
    <row r="67" spans="1:10" ht="25.5" customHeight="1" x14ac:dyDescent="0.25">
      <c r="A67" s="17">
        <v>38</v>
      </c>
      <c r="B67" s="26" t="s">
        <v>100</v>
      </c>
      <c r="C67" s="15" t="s">
        <v>18</v>
      </c>
      <c r="D67" s="26" t="s">
        <v>141</v>
      </c>
      <c r="E67" s="16"/>
      <c r="F67">
        <v>10</v>
      </c>
      <c r="G67">
        <v>10</v>
      </c>
      <c r="H67">
        <v>5</v>
      </c>
      <c r="J67">
        <f>SUM(F67:I67)</f>
        <v>25</v>
      </c>
    </row>
    <row r="68" spans="1:10" ht="27" x14ac:dyDescent="0.25">
      <c r="A68" s="17">
        <v>38</v>
      </c>
      <c r="B68" s="15" t="s">
        <v>101</v>
      </c>
      <c r="C68" s="15" t="s">
        <v>18</v>
      </c>
      <c r="D68" s="15" t="s">
        <v>141</v>
      </c>
      <c r="E68" s="16"/>
      <c r="F68">
        <v>5</v>
      </c>
      <c r="J68">
        <f>SUM(F68:I68)</f>
        <v>5</v>
      </c>
    </row>
    <row r="69" spans="1:10" ht="27" x14ac:dyDescent="0.25">
      <c r="A69" s="17">
        <v>38</v>
      </c>
      <c r="B69" s="26" t="s">
        <v>113</v>
      </c>
      <c r="C69" s="15" t="s">
        <v>3</v>
      </c>
      <c r="D69" s="26" t="s">
        <v>65</v>
      </c>
      <c r="E69" s="16"/>
      <c r="F69">
        <v>20</v>
      </c>
      <c r="H69">
        <v>5</v>
      </c>
      <c r="J69">
        <f>SUM(F69:I69)</f>
        <v>25</v>
      </c>
    </row>
    <row r="70" spans="1:10" ht="33.75" x14ac:dyDescent="0.25">
      <c r="A70" s="17">
        <v>38</v>
      </c>
      <c r="B70" s="26" t="s">
        <v>102</v>
      </c>
      <c r="C70" s="15" t="s">
        <v>33</v>
      </c>
      <c r="D70" s="26" t="s">
        <v>142</v>
      </c>
      <c r="E70" s="16"/>
      <c r="F70">
        <v>15</v>
      </c>
      <c r="J70">
        <f>SUM(F70:I70)</f>
        <v>15</v>
      </c>
    </row>
    <row r="71" spans="1:10" ht="27" x14ac:dyDescent="0.25">
      <c r="A71" s="17">
        <v>38</v>
      </c>
      <c r="B71" s="26" t="s">
        <v>96</v>
      </c>
      <c r="C71" s="15" t="s">
        <v>34</v>
      </c>
      <c r="D71" s="26" t="s">
        <v>137</v>
      </c>
      <c r="E71" s="16"/>
      <c r="F71">
        <v>10</v>
      </c>
      <c r="J71">
        <f>SUM(F71:I71)</f>
        <v>10</v>
      </c>
    </row>
    <row r="72" spans="1:10" ht="27" x14ac:dyDescent="0.25">
      <c r="A72" s="17">
        <v>38</v>
      </c>
      <c r="B72" s="18" t="s">
        <v>420</v>
      </c>
      <c r="C72" s="1" t="s">
        <v>421</v>
      </c>
      <c r="D72" s="18" t="s">
        <v>422</v>
      </c>
      <c r="E72" s="2"/>
      <c r="G72">
        <v>20</v>
      </c>
      <c r="J72">
        <f>SUM(F72:I72)</f>
        <v>20</v>
      </c>
    </row>
    <row r="73" spans="1:10" ht="27" x14ac:dyDescent="0.25">
      <c r="A73" s="17">
        <v>42</v>
      </c>
      <c r="B73" s="1" t="s">
        <v>431</v>
      </c>
      <c r="C73" s="1" t="s">
        <v>20</v>
      </c>
      <c r="D73" s="1" t="s">
        <v>306</v>
      </c>
      <c r="E73" s="2"/>
      <c r="G73">
        <v>5</v>
      </c>
      <c r="J73">
        <f>SUM(F73:I73)</f>
        <v>5</v>
      </c>
    </row>
    <row r="74" spans="1:10" ht="27" x14ac:dyDescent="0.25">
      <c r="A74" s="17">
        <v>42</v>
      </c>
      <c r="B74" s="1" t="s">
        <v>430</v>
      </c>
      <c r="C74" s="1" t="s">
        <v>383</v>
      </c>
      <c r="D74" s="1" t="s">
        <v>384</v>
      </c>
      <c r="E74" s="2"/>
      <c r="G74">
        <v>10</v>
      </c>
      <c r="J74">
        <f>SUM(F74:I74)</f>
        <v>10</v>
      </c>
    </row>
    <row r="75" spans="1:10" ht="27" x14ac:dyDescent="0.25">
      <c r="A75" s="17">
        <v>42</v>
      </c>
      <c r="B75" s="15" t="s">
        <v>124</v>
      </c>
      <c r="C75" s="15" t="s">
        <v>37</v>
      </c>
      <c r="D75" s="15" t="s">
        <v>154</v>
      </c>
      <c r="E75" s="16"/>
      <c r="F75">
        <v>5</v>
      </c>
      <c r="J75">
        <f>SUM(F75:I75)</f>
        <v>5</v>
      </c>
    </row>
    <row r="76" spans="1:10" ht="27" x14ac:dyDescent="0.25">
      <c r="A76" s="17">
        <v>42</v>
      </c>
      <c r="B76" s="15" t="s">
        <v>114</v>
      </c>
      <c r="C76" s="15" t="s">
        <v>3</v>
      </c>
      <c r="D76" s="15" t="s">
        <v>149</v>
      </c>
      <c r="E76" s="16"/>
      <c r="F76">
        <v>10</v>
      </c>
      <c r="G76">
        <v>5</v>
      </c>
      <c r="J76">
        <f>SUM(F76:I76)</f>
        <v>15</v>
      </c>
    </row>
    <row r="77" spans="1:10" ht="27" x14ac:dyDescent="0.25">
      <c r="A77" s="17">
        <v>42</v>
      </c>
      <c r="B77" s="15" t="s">
        <v>89</v>
      </c>
      <c r="C77" s="15" t="s">
        <v>9</v>
      </c>
      <c r="D77" s="15" t="s">
        <v>10</v>
      </c>
      <c r="E77" s="16"/>
      <c r="F77">
        <v>10</v>
      </c>
      <c r="G77">
        <v>15</v>
      </c>
      <c r="H77">
        <v>10</v>
      </c>
      <c r="J77">
        <f>SUM(F77:I77)</f>
        <v>35</v>
      </c>
    </row>
    <row r="78" spans="1:10" ht="27" x14ac:dyDescent="0.25">
      <c r="A78" s="17">
        <v>42</v>
      </c>
      <c r="B78" s="18" t="s">
        <v>565</v>
      </c>
      <c r="C78" s="1" t="s">
        <v>522</v>
      </c>
      <c r="D78" s="18" t="s">
        <v>566</v>
      </c>
      <c r="E78" s="16"/>
      <c r="H78">
        <v>20</v>
      </c>
      <c r="J78">
        <f>SUM(H78:I78)</f>
        <v>20</v>
      </c>
    </row>
    <row r="79" spans="1:10" ht="27" x14ac:dyDescent="0.25">
      <c r="A79" s="17">
        <v>42</v>
      </c>
      <c r="B79" s="26" t="s">
        <v>123</v>
      </c>
      <c r="C79" s="15" t="s">
        <v>37</v>
      </c>
      <c r="D79" s="26" t="s">
        <v>77</v>
      </c>
      <c r="E79" s="16"/>
      <c r="F79">
        <v>5</v>
      </c>
      <c r="J79">
        <f>SUM(F79:I79)</f>
        <v>5</v>
      </c>
    </row>
    <row r="80" spans="1:10" ht="27" x14ac:dyDescent="0.25">
      <c r="A80" s="17">
        <v>42</v>
      </c>
      <c r="B80" s="18" t="s">
        <v>569</v>
      </c>
      <c r="C80" s="1" t="s">
        <v>39</v>
      </c>
      <c r="D80" s="18" t="s">
        <v>150</v>
      </c>
      <c r="E80" s="16"/>
      <c r="H80">
        <v>5</v>
      </c>
      <c r="J80">
        <f>SUM(H80:I80)</f>
        <v>5</v>
      </c>
    </row>
    <row r="81" spans="1:10" ht="27" x14ac:dyDescent="0.25">
      <c r="A81" s="17">
        <v>42</v>
      </c>
      <c r="B81" s="15" t="s">
        <v>117</v>
      </c>
      <c r="C81" s="15" t="s">
        <v>39</v>
      </c>
      <c r="D81" s="15" t="s">
        <v>150</v>
      </c>
      <c r="E81" s="16"/>
      <c r="F81">
        <v>20</v>
      </c>
      <c r="H81">
        <v>10</v>
      </c>
      <c r="J81">
        <f>SUM(F81:I81)</f>
        <v>30</v>
      </c>
    </row>
    <row r="82" spans="1:10" ht="27" x14ac:dyDescent="0.25">
      <c r="A82" s="17">
        <v>42</v>
      </c>
      <c r="B82" s="18" t="s">
        <v>429</v>
      </c>
      <c r="C82" s="1" t="s">
        <v>46</v>
      </c>
      <c r="D82" s="18" t="s">
        <v>155</v>
      </c>
      <c r="E82" s="2"/>
      <c r="G82">
        <v>10</v>
      </c>
      <c r="J82">
        <f>SUM(F82:I82)</f>
        <v>10</v>
      </c>
    </row>
    <row r="83" spans="1:10" ht="27" x14ac:dyDescent="0.25">
      <c r="A83" s="17">
        <v>42</v>
      </c>
      <c r="B83" s="18" t="s">
        <v>568</v>
      </c>
      <c r="C83" s="1" t="s">
        <v>557</v>
      </c>
      <c r="D83" s="18" t="s">
        <v>558</v>
      </c>
      <c r="E83" s="16"/>
      <c r="H83">
        <v>5</v>
      </c>
      <c r="J83">
        <f>SUM(H83:I83)</f>
        <v>5</v>
      </c>
    </row>
    <row r="84" spans="1:10" ht="27" x14ac:dyDescent="0.25">
      <c r="A84" s="17">
        <v>42</v>
      </c>
      <c r="B84" s="26" t="s">
        <v>88</v>
      </c>
      <c r="C84" s="15" t="s">
        <v>9</v>
      </c>
      <c r="D84" s="26" t="s">
        <v>135</v>
      </c>
      <c r="E84" s="16"/>
      <c r="F84">
        <v>15</v>
      </c>
      <c r="G84">
        <v>20</v>
      </c>
      <c r="H84">
        <v>15</v>
      </c>
      <c r="J84">
        <f>SUM(F84:I84)</f>
        <v>50</v>
      </c>
    </row>
    <row r="85" spans="1:10" ht="27" x14ac:dyDescent="0.25">
      <c r="A85" s="17">
        <v>42</v>
      </c>
      <c r="B85" s="18" t="s">
        <v>567</v>
      </c>
      <c r="C85" s="1" t="s">
        <v>51</v>
      </c>
      <c r="D85" s="18" t="s">
        <v>526</v>
      </c>
      <c r="E85" s="16"/>
      <c r="H85">
        <v>10</v>
      </c>
      <c r="J85">
        <f>SUM(H85:I85)</f>
        <v>10</v>
      </c>
    </row>
    <row r="86" spans="1:10" ht="27" x14ac:dyDescent="0.25">
      <c r="A86" s="17">
        <v>46</v>
      </c>
      <c r="B86" s="1" t="s">
        <v>575</v>
      </c>
      <c r="C86" s="1" t="s">
        <v>576</v>
      </c>
      <c r="D86" s="1" t="s">
        <v>577</v>
      </c>
      <c r="E86" s="16"/>
      <c r="H86">
        <v>5</v>
      </c>
      <c r="J86">
        <f>SUM(H86:I86)</f>
        <v>5</v>
      </c>
    </row>
    <row r="87" spans="1:10" ht="27" x14ac:dyDescent="0.25">
      <c r="A87" s="17">
        <v>46</v>
      </c>
      <c r="B87" s="1" t="s">
        <v>432</v>
      </c>
      <c r="C87" s="1" t="s">
        <v>13</v>
      </c>
      <c r="D87" s="1" t="s">
        <v>153</v>
      </c>
      <c r="E87" s="2"/>
      <c r="G87">
        <v>15</v>
      </c>
      <c r="J87">
        <f>SUM(F87:I87)</f>
        <v>15</v>
      </c>
    </row>
    <row r="88" spans="1:10" ht="27" x14ac:dyDescent="0.25">
      <c r="A88" s="17">
        <v>46</v>
      </c>
      <c r="B88" s="15" t="s">
        <v>115</v>
      </c>
      <c r="C88" s="15" t="s">
        <v>3</v>
      </c>
      <c r="D88" s="15" t="s">
        <v>4</v>
      </c>
      <c r="E88" s="16"/>
      <c r="F88">
        <v>10</v>
      </c>
      <c r="H88">
        <v>10</v>
      </c>
      <c r="J88">
        <f>SUM(F88:I88)</f>
        <v>20</v>
      </c>
    </row>
    <row r="89" spans="1:10" ht="27" x14ac:dyDescent="0.25">
      <c r="A89" s="17">
        <v>46</v>
      </c>
      <c r="B89" s="15" t="s">
        <v>116</v>
      </c>
      <c r="C89" s="15" t="s">
        <v>3</v>
      </c>
      <c r="D89" s="15" t="s">
        <v>4</v>
      </c>
      <c r="E89" s="16"/>
      <c r="F89">
        <v>5</v>
      </c>
      <c r="J89">
        <f>SUM(F89:I89)</f>
        <v>5</v>
      </c>
    </row>
    <row r="90" spans="1:10" ht="27" x14ac:dyDescent="0.25">
      <c r="A90" s="17">
        <v>46</v>
      </c>
      <c r="B90" s="18" t="s">
        <v>433</v>
      </c>
      <c r="C90" s="1" t="s">
        <v>393</v>
      </c>
      <c r="D90" s="18" t="s">
        <v>394</v>
      </c>
      <c r="E90" s="2"/>
      <c r="G90">
        <v>10</v>
      </c>
      <c r="J90">
        <f>SUM(F90:I90)</f>
        <v>10</v>
      </c>
    </row>
    <row r="91" spans="1:10" ht="27" x14ac:dyDescent="0.25">
      <c r="A91" s="17">
        <v>46</v>
      </c>
      <c r="B91" s="18" t="s">
        <v>570</v>
      </c>
      <c r="C91" s="1" t="s">
        <v>522</v>
      </c>
      <c r="D91" s="18" t="s">
        <v>566</v>
      </c>
      <c r="E91" s="16"/>
      <c r="H91">
        <v>20</v>
      </c>
      <c r="J91">
        <f>SUM(H91:I91)</f>
        <v>20</v>
      </c>
    </row>
    <row r="92" spans="1:10" ht="27" x14ac:dyDescent="0.25">
      <c r="A92" s="17">
        <v>46</v>
      </c>
      <c r="B92" s="26" t="s">
        <v>129</v>
      </c>
      <c r="C92" s="15" t="s">
        <v>45</v>
      </c>
      <c r="D92" s="26" t="s">
        <v>156</v>
      </c>
      <c r="E92" s="16"/>
      <c r="F92">
        <v>10</v>
      </c>
      <c r="G92">
        <v>20</v>
      </c>
      <c r="H92">
        <v>5</v>
      </c>
      <c r="J92">
        <f>SUM(F92:I92)</f>
        <v>35</v>
      </c>
    </row>
    <row r="93" spans="1:10" ht="25.5" customHeight="1" x14ac:dyDescent="0.25">
      <c r="A93" s="17">
        <v>46</v>
      </c>
      <c r="B93" s="18" t="s">
        <v>574</v>
      </c>
      <c r="C93" s="1" t="s">
        <v>502</v>
      </c>
      <c r="D93" s="18" t="s">
        <v>503</v>
      </c>
      <c r="E93" s="16"/>
      <c r="H93">
        <v>10</v>
      </c>
      <c r="J93">
        <f>SUM(H93:I93)</f>
        <v>10</v>
      </c>
    </row>
    <row r="94" spans="1:10" ht="27" x14ac:dyDescent="0.25">
      <c r="A94" s="17">
        <v>46</v>
      </c>
      <c r="B94" s="1" t="s">
        <v>436</v>
      </c>
      <c r="C94" s="1" t="s">
        <v>427</v>
      </c>
      <c r="D94" s="1" t="s">
        <v>428</v>
      </c>
      <c r="E94" s="2"/>
      <c r="G94">
        <v>5</v>
      </c>
      <c r="J94">
        <f>SUM(F94:I94)</f>
        <v>5</v>
      </c>
    </row>
    <row r="95" spans="1:10" ht="27" x14ac:dyDescent="0.25">
      <c r="A95" s="17">
        <v>46</v>
      </c>
      <c r="B95" s="26" t="s">
        <v>108</v>
      </c>
      <c r="C95" s="15" t="s">
        <v>32</v>
      </c>
      <c r="D95" s="26" t="s">
        <v>74</v>
      </c>
      <c r="E95" s="16"/>
      <c r="F95">
        <v>15</v>
      </c>
      <c r="J95">
        <f>SUM(F95:I95)</f>
        <v>15</v>
      </c>
    </row>
    <row r="96" spans="1:10" ht="27" x14ac:dyDescent="0.25">
      <c r="A96" s="17">
        <v>46</v>
      </c>
      <c r="B96" s="18" t="s">
        <v>571</v>
      </c>
      <c r="C96" s="1" t="s">
        <v>572</v>
      </c>
      <c r="D96" s="18" t="s">
        <v>573</v>
      </c>
      <c r="E96" s="16"/>
      <c r="H96">
        <v>15</v>
      </c>
      <c r="J96">
        <f>SUM(H96:I96)</f>
        <v>15</v>
      </c>
    </row>
    <row r="97" spans="1:10" ht="27" x14ac:dyDescent="0.25">
      <c r="A97" s="17">
        <v>46</v>
      </c>
      <c r="B97" s="18" t="s">
        <v>434</v>
      </c>
      <c r="C97" s="1" t="s">
        <v>9</v>
      </c>
      <c r="D97" s="18" t="s">
        <v>435</v>
      </c>
      <c r="E97" s="2"/>
      <c r="G97">
        <v>10</v>
      </c>
      <c r="J97">
        <f>SUM(F97:I97)</f>
        <v>10</v>
      </c>
    </row>
    <row r="98" spans="1:10" ht="27" x14ac:dyDescent="0.25">
      <c r="A98" s="17">
        <v>46</v>
      </c>
      <c r="B98" s="26" t="s">
        <v>85</v>
      </c>
      <c r="C98" s="15" t="s">
        <v>130</v>
      </c>
      <c r="D98" s="26" t="s">
        <v>132</v>
      </c>
      <c r="E98" s="16"/>
      <c r="F98">
        <v>20</v>
      </c>
      <c r="J98">
        <f>SUM(F98:I98)</f>
        <v>20</v>
      </c>
    </row>
    <row r="99" spans="1:10" ht="39.75" customHeight="1" x14ac:dyDescent="0.25">
      <c r="A99" s="17">
        <v>50</v>
      </c>
      <c r="B99" s="18" t="s">
        <v>441</v>
      </c>
      <c r="C99" s="1" t="s">
        <v>9</v>
      </c>
      <c r="D99" s="18" t="s">
        <v>240</v>
      </c>
      <c r="E99" s="2"/>
      <c r="G99">
        <v>5</v>
      </c>
      <c r="H99">
        <v>5</v>
      </c>
      <c r="J99">
        <f>SUM(F99:I99)</f>
        <v>10</v>
      </c>
    </row>
    <row r="100" spans="1:10" ht="33.75" x14ac:dyDescent="0.25">
      <c r="A100" s="17">
        <v>50</v>
      </c>
      <c r="B100" s="18" t="s">
        <v>438</v>
      </c>
      <c r="C100" s="1" t="s">
        <v>504</v>
      </c>
      <c r="D100" s="18" t="s">
        <v>10</v>
      </c>
      <c r="E100" s="2"/>
      <c r="G100">
        <v>10</v>
      </c>
      <c r="H100">
        <v>10</v>
      </c>
      <c r="J100">
        <f>SUM(F100:I100)</f>
        <v>20</v>
      </c>
    </row>
    <row r="101" spans="1:10" ht="27" x14ac:dyDescent="0.25">
      <c r="A101" s="17">
        <v>50</v>
      </c>
      <c r="B101" s="18" t="s">
        <v>439</v>
      </c>
      <c r="C101" s="1" t="s">
        <v>383</v>
      </c>
      <c r="D101" s="18" t="s">
        <v>440</v>
      </c>
      <c r="E101" s="2"/>
      <c r="G101">
        <v>5</v>
      </c>
      <c r="J101">
        <f>SUM(F101:I101)</f>
        <v>5</v>
      </c>
    </row>
    <row r="102" spans="1:10" ht="27" x14ac:dyDescent="0.25">
      <c r="A102" s="17">
        <v>50</v>
      </c>
      <c r="B102" s="26" t="s">
        <v>126</v>
      </c>
      <c r="C102" s="15" t="s">
        <v>46</v>
      </c>
      <c r="D102" s="26" t="s">
        <v>155</v>
      </c>
      <c r="E102" s="16"/>
      <c r="F102">
        <v>10</v>
      </c>
      <c r="G102">
        <v>15</v>
      </c>
      <c r="H102">
        <v>20</v>
      </c>
      <c r="J102">
        <f>SUM(F102:I102)</f>
        <v>45</v>
      </c>
    </row>
    <row r="103" spans="1:10" ht="33.75" x14ac:dyDescent="0.25">
      <c r="A103" s="17">
        <v>50</v>
      </c>
      <c r="B103" s="1" t="s">
        <v>437</v>
      </c>
      <c r="C103" s="1" t="s">
        <v>548</v>
      </c>
      <c r="D103" s="1" t="s">
        <v>537</v>
      </c>
      <c r="E103" s="2"/>
      <c r="G103">
        <v>10</v>
      </c>
      <c r="H103">
        <v>15</v>
      </c>
      <c r="J103">
        <f>SUM(F103:I103)</f>
        <v>25</v>
      </c>
    </row>
    <row r="104" spans="1:10" ht="27" x14ac:dyDescent="0.25">
      <c r="A104" s="17" t="s">
        <v>84</v>
      </c>
      <c r="B104" s="1" t="s">
        <v>581</v>
      </c>
      <c r="C104" s="1" t="s">
        <v>582</v>
      </c>
      <c r="D104" s="1" t="s">
        <v>583</v>
      </c>
      <c r="E104" s="16"/>
      <c r="H104">
        <v>10</v>
      </c>
      <c r="J104">
        <f>SUM(H104:I104)</f>
        <v>10</v>
      </c>
    </row>
    <row r="105" spans="1:10" ht="27" x14ac:dyDescent="0.25">
      <c r="A105" s="17" t="s">
        <v>84</v>
      </c>
      <c r="B105" s="15" t="s">
        <v>125</v>
      </c>
      <c r="C105" s="15" t="s">
        <v>37</v>
      </c>
      <c r="D105" s="15" t="s">
        <v>154</v>
      </c>
      <c r="E105" s="16"/>
      <c r="F105">
        <v>20</v>
      </c>
      <c r="J105">
        <f>SUM(F105:I105)</f>
        <v>20</v>
      </c>
    </row>
    <row r="106" spans="1:10" ht="27" x14ac:dyDescent="0.25">
      <c r="A106" s="17" t="s">
        <v>84</v>
      </c>
      <c r="B106" s="26" t="s">
        <v>98</v>
      </c>
      <c r="C106" s="15" t="s">
        <v>38</v>
      </c>
      <c r="D106" s="26" t="s">
        <v>139</v>
      </c>
      <c r="E106" s="16"/>
      <c r="F106">
        <v>15</v>
      </c>
      <c r="G106">
        <v>20</v>
      </c>
      <c r="J106">
        <f>SUM(F106:I106)</f>
        <v>35</v>
      </c>
    </row>
    <row r="107" spans="1:10" ht="27" x14ac:dyDescent="0.25">
      <c r="A107" s="51" t="s">
        <v>84</v>
      </c>
      <c r="B107" s="37" t="s">
        <v>443</v>
      </c>
      <c r="C107" s="38" t="s">
        <v>309</v>
      </c>
      <c r="D107" s="37" t="s">
        <v>310</v>
      </c>
      <c r="E107" s="39"/>
      <c r="G107">
        <v>7.5</v>
      </c>
      <c r="J107">
        <f>SUM(F107:I107)</f>
        <v>7.5</v>
      </c>
    </row>
    <row r="108" spans="1:10" ht="27" x14ac:dyDescent="0.25">
      <c r="A108" s="51" t="s">
        <v>84</v>
      </c>
      <c r="B108" s="8" t="s">
        <v>442</v>
      </c>
      <c r="C108" s="8" t="s">
        <v>406</v>
      </c>
      <c r="D108" s="8" t="s">
        <v>407</v>
      </c>
      <c r="E108" s="50"/>
      <c r="G108">
        <v>10</v>
      </c>
      <c r="H108">
        <v>20</v>
      </c>
      <c r="J108">
        <f>SUM(F108:I108)</f>
        <v>30</v>
      </c>
    </row>
    <row r="109" spans="1:10" ht="27" x14ac:dyDescent="0.25">
      <c r="A109" s="51" t="s">
        <v>84</v>
      </c>
      <c r="B109" s="67" t="s">
        <v>127</v>
      </c>
      <c r="C109" s="67" t="s">
        <v>46</v>
      </c>
      <c r="D109" s="67" t="s">
        <v>155</v>
      </c>
      <c r="E109" s="69"/>
      <c r="F109">
        <v>10</v>
      </c>
      <c r="J109">
        <f>SUM(F109:I109)</f>
        <v>10</v>
      </c>
    </row>
    <row r="110" spans="1:10" ht="27" x14ac:dyDescent="0.25">
      <c r="A110" s="51" t="s">
        <v>84</v>
      </c>
      <c r="B110" s="8" t="s">
        <v>578</v>
      </c>
      <c r="C110" s="8" t="s">
        <v>342</v>
      </c>
      <c r="D110" s="8" t="s">
        <v>579</v>
      </c>
      <c r="E110" s="69"/>
      <c r="H110">
        <v>15</v>
      </c>
      <c r="J110">
        <f>SUM(H110:I110)</f>
        <v>15</v>
      </c>
    </row>
    <row r="111" spans="1:10" ht="27" x14ac:dyDescent="0.25">
      <c r="A111" s="51" t="s">
        <v>84</v>
      </c>
      <c r="B111" s="8" t="s">
        <v>580</v>
      </c>
      <c r="C111" s="8" t="s">
        <v>535</v>
      </c>
      <c r="D111" s="8" t="s">
        <v>536</v>
      </c>
      <c r="E111" s="69"/>
      <c r="H111">
        <v>10</v>
      </c>
      <c r="J111">
        <f>SUM(H111:I111)</f>
        <v>10</v>
      </c>
    </row>
    <row r="112" spans="1:10" ht="27" x14ac:dyDescent="0.25">
      <c r="A112" s="52" t="s">
        <v>84</v>
      </c>
      <c r="B112" s="8" t="s">
        <v>584</v>
      </c>
      <c r="C112" s="8" t="s">
        <v>18</v>
      </c>
      <c r="D112" s="8" t="s">
        <v>141</v>
      </c>
      <c r="E112" s="69"/>
      <c r="H112">
        <v>5</v>
      </c>
      <c r="J112">
        <f>SUM(H112:I112)</f>
        <v>5</v>
      </c>
    </row>
  </sheetData>
  <autoFilter ref="A1:J1">
    <sortState ref="A2:J112">
      <sortCondition ref="A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zoomScale="90" zoomScaleNormal="90" workbookViewId="0">
      <selection activeCell="A123" sqref="A123:XFD128"/>
    </sheetView>
  </sheetViews>
  <sheetFormatPr defaultRowHeight="15" x14ac:dyDescent="0.25"/>
  <cols>
    <col min="1" max="1" width="10" customWidth="1"/>
    <col min="2" max="2" width="13.42578125" customWidth="1"/>
    <col min="3" max="3" width="17.28515625" customWidth="1"/>
    <col min="4" max="4" width="14.140625" customWidth="1"/>
    <col min="6" max="6" width="10.28515625" customWidth="1"/>
    <col min="7" max="7" width="10.7109375" customWidth="1"/>
    <col min="8" max="9" width="12.28515625" customWidth="1"/>
  </cols>
  <sheetData>
    <row r="1" spans="1:10" ht="26.25" x14ac:dyDescent="0.4">
      <c r="A1" s="9" t="s">
        <v>80</v>
      </c>
      <c r="B1" s="9" t="s">
        <v>81</v>
      </c>
      <c r="C1" s="9" t="s">
        <v>82</v>
      </c>
      <c r="D1" s="9" t="s">
        <v>0</v>
      </c>
      <c r="E1" s="10" t="s">
        <v>1</v>
      </c>
      <c r="F1" s="11" t="s">
        <v>53</v>
      </c>
      <c r="G1" s="11" t="s">
        <v>55</v>
      </c>
      <c r="H1" s="12" t="s">
        <v>56</v>
      </c>
      <c r="I1" s="11" t="s">
        <v>57</v>
      </c>
      <c r="J1" s="11" t="s">
        <v>54</v>
      </c>
    </row>
    <row r="2" spans="1:10" ht="27" x14ac:dyDescent="0.25">
      <c r="A2" s="17">
        <v>28</v>
      </c>
      <c r="B2" s="1" t="s">
        <v>157</v>
      </c>
      <c r="C2" s="1" t="s">
        <v>158</v>
      </c>
      <c r="D2" s="1" t="s">
        <v>159</v>
      </c>
      <c r="E2" s="2"/>
      <c r="F2">
        <v>5</v>
      </c>
      <c r="J2">
        <f>SUM(F2:I2)</f>
        <v>5</v>
      </c>
    </row>
    <row r="3" spans="1:10" ht="27" x14ac:dyDescent="0.25">
      <c r="A3" s="17">
        <v>28</v>
      </c>
      <c r="B3" s="1" t="s">
        <v>222</v>
      </c>
      <c r="C3" s="1" t="s">
        <v>37</v>
      </c>
      <c r="D3" s="1" t="s">
        <v>154</v>
      </c>
      <c r="E3" s="2"/>
      <c r="F3">
        <v>5</v>
      </c>
      <c r="J3">
        <f>SUM(F3:I3)</f>
        <v>5</v>
      </c>
    </row>
    <row r="4" spans="1:10" ht="27" x14ac:dyDescent="0.25">
      <c r="A4" s="17">
        <v>28</v>
      </c>
      <c r="B4" s="1" t="s">
        <v>343</v>
      </c>
      <c r="C4" s="1" t="s">
        <v>342</v>
      </c>
      <c r="D4" s="1" t="s">
        <v>345</v>
      </c>
      <c r="E4" s="2"/>
      <c r="G4">
        <v>5</v>
      </c>
      <c r="J4">
        <f>SUM(F4:I4)</f>
        <v>5</v>
      </c>
    </row>
    <row r="5" spans="1:10" ht="27" x14ac:dyDescent="0.25">
      <c r="A5" s="17">
        <v>28</v>
      </c>
      <c r="B5" s="1" t="s">
        <v>341</v>
      </c>
      <c r="C5" s="1" t="s">
        <v>342</v>
      </c>
      <c r="D5" s="1" t="s">
        <v>589</v>
      </c>
      <c r="E5" s="2"/>
      <c r="G5">
        <v>10</v>
      </c>
      <c r="H5">
        <v>15</v>
      </c>
      <c r="J5">
        <f>SUM(F5:I5)</f>
        <v>25</v>
      </c>
    </row>
    <row r="6" spans="1:10" ht="27" x14ac:dyDescent="0.25">
      <c r="A6" s="17">
        <v>28</v>
      </c>
      <c r="B6" s="1" t="s">
        <v>163</v>
      </c>
      <c r="C6" s="1" t="s">
        <v>9</v>
      </c>
      <c r="D6" s="1" t="s">
        <v>10</v>
      </c>
      <c r="E6" s="2"/>
      <c r="F6">
        <v>15</v>
      </c>
      <c r="G6">
        <v>10</v>
      </c>
      <c r="H6">
        <v>10</v>
      </c>
      <c r="J6">
        <f>SUM(F6:I6)</f>
        <v>35</v>
      </c>
    </row>
    <row r="7" spans="1:10" ht="27" x14ac:dyDescent="0.25">
      <c r="A7" s="17">
        <v>28</v>
      </c>
      <c r="B7" s="1" t="s">
        <v>190</v>
      </c>
      <c r="C7" s="1" t="s">
        <v>48</v>
      </c>
      <c r="D7" s="1" t="s">
        <v>191</v>
      </c>
      <c r="E7" s="2"/>
      <c r="F7">
        <v>10</v>
      </c>
      <c r="J7">
        <f>SUM(F7:I7)</f>
        <v>10</v>
      </c>
    </row>
    <row r="8" spans="1:10" ht="27" x14ac:dyDescent="0.25">
      <c r="A8" s="17">
        <v>28</v>
      </c>
      <c r="B8" s="26" t="s">
        <v>585</v>
      </c>
      <c r="C8" s="1" t="s">
        <v>586</v>
      </c>
      <c r="D8" s="26" t="s">
        <v>587</v>
      </c>
      <c r="E8" s="2"/>
      <c r="H8">
        <v>20</v>
      </c>
      <c r="J8">
        <f>SUM(H8:I8)</f>
        <v>20</v>
      </c>
    </row>
    <row r="9" spans="1:10" ht="27" x14ac:dyDescent="0.25">
      <c r="A9" s="17">
        <v>28</v>
      </c>
      <c r="B9" s="26" t="s">
        <v>590</v>
      </c>
      <c r="C9" s="15" t="s">
        <v>591</v>
      </c>
      <c r="D9" s="26" t="s">
        <v>592</v>
      </c>
      <c r="E9" s="2"/>
      <c r="H9">
        <v>5</v>
      </c>
      <c r="J9">
        <f>SUM(H9:I9)</f>
        <v>5</v>
      </c>
    </row>
    <row r="10" spans="1:10" ht="27" x14ac:dyDescent="0.25">
      <c r="A10" s="17">
        <v>28</v>
      </c>
      <c r="B10" s="18" t="s">
        <v>340</v>
      </c>
      <c r="C10" s="1" t="s">
        <v>319</v>
      </c>
      <c r="D10" s="18" t="s">
        <v>320</v>
      </c>
      <c r="E10" s="2"/>
      <c r="G10">
        <v>15</v>
      </c>
      <c r="J10">
        <f>SUM(F10:I10)</f>
        <v>15</v>
      </c>
    </row>
    <row r="11" spans="1:10" ht="27" x14ac:dyDescent="0.25">
      <c r="A11" s="17">
        <v>28</v>
      </c>
      <c r="B11" s="26" t="s">
        <v>593</v>
      </c>
      <c r="C11" s="15" t="s">
        <v>535</v>
      </c>
      <c r="D11" s="26" t="s">
        <v>536</v>
      </c>
      <c r="E11" s="2"/>
      <c r="H11">
        <v>5</v>
      </c>
      <c r="J11">
        <f>SUM(H11:I11)</f>
        <v>5</v>
      </c>
    </row>
    <row r="12" spans="1:10" ht="27" x14ac:dyDescent="0.25">
      <c r="A12" s="17">
        <v>28</v>
      </c>
      <c r="B12" s="18" t="s">
        <v>171</v>
      </c>
      <c r="C12" s="1" t="s">
        <v>16</v>
      </c>
      <c r="D12" s="18" t="s">
        <v>172</v>
      </c>
      <c r="E12" s="2"/>
      <c r="F12">
        <v>10</v>
      </c>
      <c r="J12">
        <f>SUM(F12:I12)</f>
        <v>10</v>
      </c>
    </row>
    <row r="13" spans="1:10" ht="27" x14ac:dyDescent="0.25">
      <c r="A13" s="17">
        <v>28</v>
      </c>
      <c r="B13" s="26" t="s">
        <v>588</v>
      </c>
      <c r="C13" s="15" t="s">
        <v>42</v>
      </c>
      <c r="D13" s="26" t="s">
        <v>151</v>
      </c>
      <c r="E13" s="2"/>
      <c r="H13">
        <v>10</v>
      </c>
      <c r="J13">
        <f>SUM(H13:I13)</f>
        <v>10</v>
      </c>
    </row>
    <row r="14" spans="1:10" ht="27" x14ac:dyDescent="0.25">
      <c r="A14" s="17">
        <v>28</v>
      </c>
      <c r="B14" s="18" t="s">
        <v>176</v>
      </c>
      <c r="C14" s="1" t="s">
        <v>40</v>
      </c>
      <c r="D14" s="18" t="s">
        <v>138</v>
      </c>
      <c r="E14" s="2"/>
      <c r="F14">
        <v>20</v>
      </c>
      <c r="J14">
        <f>SUM(F14:I14)</f>
        <v>20</v>
      </c>
    </row>
    <row r="15" spans="1:10" ht="27" x14ac:dyDescent="0.25">
      <c r="A15" s="17">
        <v>28</v>
      </c>
      <c r="B15" s="18" t="s">
        <v>344</v>
      </c>
      <c r="C15" s="1" t="s">
        <v>338</v>
      </c>
      <c r="D15" s="18" t="s">
        <v>339</v>
      </c>
      <c r="E15" s="2"/>
      <c r="G15">
        <v>5</v>
      </c>
      <c r="J15">
        <f>SUM(F15:I15)</f>
        <v>5</v>
      </c>
    </row>
    <row r="16" spans="1:10" ht="27" x14ac:dyDescent="0.25">
      <c r="A16" s="17">
        <v>28</v>
      </c>
      <c r="B16" s="18" t="s">
        <v>337</v>
      </c>
      <c r="C16" s="1" t="s">
        <v>338</v>
      </c>
      <c r="D16" s="18" t="s">
        <v>339</v>
      </c>
      <c r="E16" s="2"/>
      <c r="G16">
        <v>20</v>
      </c>
      <c r="J16">
        <f>SUM(F16:I16)</f>
        <v>20</v>
      </c>
    </row>
    <row r="17" spans="1:10" ht="27" x14ac:dyDescent="0.25">
      <c r="A17" s="17">
        <v>30</v>
      </c>
      <c r="B17" s="1" t="s">
        <v>160</v>
      </c>
      <c r="C17" s="1" t="s">
        <v>158</v>
      </c>
      <c r="D17" s="1" t="s">
        <v>159</v>
      </c>
      <c r="E17" s="2"/>
      <c r="F17">
        <v>5</v>
      </c>
      <c r="H17">
        <v>10</v>
      </c>
      <c r="J17">
        <f>SUM(F17:I17)</f>
        <v>15</v>
      </c>
    </row>
    <row r="18" spans="1:10" ht="27" x14ac:dyDescent="0.25">
      <c r="A18" s="17">
        <v>30</v>
      </c>
      <c r="B18" s="1" t="s">
        <v>350</v>
      </c>
      <c r="C18" s="1" t="s">
        <v>351</v>
      </c>
      <c r="D18" s="1" t="s">
        <v>355</v>
      </c>
      <c r="E18" s="2"/>
      <c r="G18">
        <v>5</v>
      </c>
      <c r="J18">
        <f>SUM(F18:I18)</f>
        <v>5</v>
      </c>
    </row>
    <row r="19" spans="1:10" ht="27" x14ac:dyDescent="0.25">
      <c r="A19" s="17">
        <v>30</v>
      </c>
      <c r="B19" s="1" t="s">
        <v>349</v>
      </c>
      <c r="C19" s="1" t="s">
        <v>309</v>
      </c>
      <c r="D19" s="1" t="s">
        <v>310</v>
      </c>
      <c r="E19" s="2"/>
      <c r="G19">
        <v>10</v>
      </c>
      <c r="H19">
        <v>15</v>
      </c>
      <c r="J19">
        <f>SUM(F19:I19)</f>
        <v>25</v>
      </c>
    </row>
    <row r="20" spans="1:10" ht="27" x14ac:dyDescent="0.25">
      <c r="A20" s="17">
        <v>30</v>
      </c>
      <c r="B20" s="1" t="s">
        <v>353</v>
      </c>
      <c r="C20" s="1" t="s">
        <v>9</v>
      </c>
      <c r="D20" s="1" t="s">
        <v>10</v>
      </c>
      <c r="E20" s="2"/>
      <c r="G20">
        <v>5</v>
      </c>
      <c r="J20">
        <f>SUM(F20:I20)</f>
        <v>5</v>
      </c>
    </row>
    <row r="21" spans="1:10" ht="27" x14ac:dyDescent="0.25">
      <c r="A21" s="17">
        <v>30</v>
      </c>
      <c r="B21" s="15" t="s">
        <v>595</v>
      </c>
      <c r="C21" s="15" t="s">
        <v>51</v>
      </c>
      <c r="D21" s="15" t="s">
        <v>207</v>
      </c>
      <c r="E21" s="2"/>
      <c r="H21">
        <v>5</v>
      </c>
      <c r="J21">
        <f>SUM(H21:I21)</f>
        <v>5</v>
      </c>
    </row>
    <row r="22" spans="1:10" ht="27" x14ac:dyDescent="0.25">
      <c r="A22" s="17">
        <v>30</v>
      </c>
      <c r="B22" s="15" t="s">
        <v>596</v>
      </c>
      <c r="C22" s="15" t="s">
        <v>502</v>
      </c>
      <c r="D22" s="15" t="s">
        <v>503</v>
      </c>
      <c r="E22" s="2"/>
      <c r="H22">
        <v>5</v>
      </c>
      <c r="J22">
        <f>SUM(H22:I22)</f>
        <v>5</v>
      </c>
    </row>
    <row r="23" spans="1:10" ht="27" x14ac:dyDescent="0.25">
      <c r="A23" s="17">
        <v>30</v>
      </c>
      <c r="B23" s="26" t="s">
        <v>594</v>
      </c>
      <c r="C23" s="15" t="s">
        <v>535</v>
      </c>
      <c r="D23" s="26" t="s">
        <v>536</v>
      </c>
      <c r="E23" s="2"/>
      <c r="H23">
        <v>10</v>
      </c>
      <c r="J23">
        <f>SUM(H23:I23)</f>
        <v>10</v>
      </c>
    </row>
    <row r="24" spans="1:10" ht="27" x14ac:dyDescent="0.25">
      <c r="A24" s="17">
        <v>30</v>
      </c>
      <c r="B24" s="18" t="s">
        <v>224</v>
      </c>
      <c r="C24" s="1" t="s">
        <v>50</v>
      </c>
      <c r="D24" s="18" t="s">
        <v>136</v>
      </c>
      <c r="E24" s="2"/>
      <c r="F24">
        <v>20</v>
      </c>
      <c r="J24">
        <f>SUM(F24:I24)</f>
        <v>20</v>
      </c>
    </row>
    <row r="25" spans="1:10" ht="27" x14ac:dyDescent="0.25">
      <c r="A25" s="17">
        <v>30</v>
      </c>
      <c r="B25" s="18" t="s">
        <v>225</v>
      </c>
      <c r="C25" s="1" t="s">
        <v>50</v>
      </c>
      <c r="D25" s="18" t="s">
        <v>136</v>
      </c>
      <c r="E25" s="2"/>
      <c r="F25">
        <v>15</v>
      </c>
      <c r="G25">
        <v>20</v>
      </c>
      <c r="J25">
        <f>SUM(F25:I25)</f>
        <v>35</v>
      </c>
    </row>
    <row r="26" spans="1:10" ht="27" x14ac:dyDescent="0.25">
      <c r="A26" s="17">
        <v>30</v>
      </c>
      <c r="B26" s="18" t="s">
        <v>184</v>
      </c>
      <c r="C26" s="1" t="s">
        <v>32</v>
      </c>
      <c r="D26" s="18" t="s">
        <v>185</v>
      </c>
      <c r="E26" s="2"/>
      <c r="F26">
        <v>5</v>
      </c>
      <c r="J26">
        <f>SUM(F26:I26)</f>
        <v>5</v>
      </c>
    </row>
    <row r="27" spans="1:10" ht="27" x14ac:dyDescent="0.25">
      <c r="A27" s="17">
        <v>30</v>
      </c>
      <c r="B27" s="18" t="s">
        <v>177</v>
      </c>
      <c r="C27" s="1" t="s">
        <v>40</v>
      </c>
      <c r="D27" s="18" t="s">
        <v>178</v>
      </c>
      <c r="E27" s="2"/>
      <c r="F27">
        <v>10</v>
      </c>
      <c r="J27">
        <f>SUM(F27:I27)</f>
        <v>10</v>
      </c>
    </row>
    <row r="28" spans="1:10" ht="27" x14ac:dyDescent="0.25">
      <c r="A28" s="17">
        <v>30</v>
      </c>
      <c r="B28" s="18" t="s">
        <v>182</v>
      </c>
      <c r="C28" s="1" t="s">
        <v>32</v>
      </c>
      <c r="D28" s="18" t="s">
        <v>183</v>
      </c>
      <c r="E28" s="2"/>
      <c r="F28">
        <v>10</v>
      </c>
      <c r="G28">
        <v>15</v>
      </c>
      <c r="H28">
        <v>20</v>
      </c>
      <c r="J28">
        <f>SUM(F28:I28)</f>
        <v>45</v>
      </c>
    </row>
    <row r="29" spans="1:10" ht="27" x14ac:dyDescent="0.25">
      <c r="A29" s="17">
        <v>30</v>
      </c>
      <c r="B29" s="18" t="s">
        <v>346</v>
      </c>
      <c r="C29" s="1" t="s">
        <v>347</v>
      </c>
      <c r="D29" s="18" t="s">
        <v>354</v>
      </c>
      <c r="E29" s="2"/>
      <c r="G29">
        <v>10</v>
      </c>
      <c r="J29">
        <f>SUM(F29:I29)</f>
        <v>10</v>
      </c>
    </row>
    <row r="30" spans="1:10" ht="27" x14ac:dyDescent="0.25">
      <c r="A30" s="17">
        <v>34</v>
      </c>
      <c r="B30" s="15" t="s">
        <v>597</v>
      </c>
      <c r="C30" s="15" t="s">
        <v>576</v>
      </c>
      <c r="D30" s="15" t="s">
        <v>577</v>
      </c>
      <c r="E30" s="2"/>
      <c r="H30">
        <v>20</v>
      </c>
      <c r="J30">
        <f>SUM(H30:I30)</f>
        <v>20</v>
      </c>
    </row>
    <row r="31" spans="1:10" ht="27" x14ac:dyDescent="0.25">
      <c r="A31" s="17">
        <v>34</v>
      </c>
      <c r="B31" s="1" t="s">
        <v>161</v>
      </c>
      <c r="C31" s="1" t="s">
        <v>158</v>
      </c>
      <c r="D31" s="1" t="s">
        <v>159</v>
      </c>
      <c r="E31" s="2"/>
      <c r="F31">
        <v>20</v>
      </c>
      <c r="H31">
        <v>5</v>
      </c>
      <c r="J31">
        <f>SUM(F31:I31)</f>
        <v>25</v>
      </c>
    </row>
    <row r="32" spans="1:10" ht="27" x14ac:dyDescent="0.25">
      <c r="A32" s="17">
        <v>34</v>
      </c>
      <c r="B32" s="1" t="s">
        <v>162</v>
      </c>
      <c r="C32" s="1" t="s">
        <v>158</v>
      </c>
      <c r="D32" s="1" t="s">
        <v>159</v>
      </c>
      <c r="E32" s="2"/>
      <c r="F32">
        <v>10</v>
      </c>
      <c r="J32">
        <f>SUM(F32:I32)</f>
        <v>10</v>
      </c>
    </row>
    <row r="33" spans="1:10" ht="27" x14ac:dyDescent="0.25">
      <c r="A33" s="17">
        <v>34</v>
      </c>
      <c r="B33" s="1" t="s">
        <v>205</v>
      </c>
      <c r="C33" s="1" t="s">
        <v>42</v>
      </c>
      <c r="D33" s="1" t="s">
        <v>174</v>
      </c>
      <c r="E33" s="2"/>
      <c r="F33">
        <v>10</v>
      </c>
      <c r="J33">
        <f>SUM(F33:I33)</f>
        <v>10</v>
      </c>
    </row>
    <row r="34" spans="1:10" ht="27" x14ac:dyDescent="0.25">
      <c r="A34" s="17">
        <v>34</v>
      </c>
      <c r="B34" s="25" t="s">
        <v>356</v>
      </c>
      <c r="C34" s="25" t="s">
        <v>351</v>
      </c>
      <c r="D34" s="25" t="s">
        <v>355</v>
      </c>
      <c r="E34" s="2"/>
      <c r="G34">
        <v>20</v>
      </c>
      <c r="J34">
        <f>SUM(F34:I34)</f>
        <v>20</v>
      </c>
    </row>
    <row r="35" spans="1:10" ht="27" x14ac:dyDescent="0.25">
      <c r="A35" s="17">
        <v>34</v>
      </c>
      <c r="B35" s="25" t="s">
        <v>357</v>
      </c>
      <c r="C35" s="25" t="s">
        <v>351</v>
      </c>
      <c r="D35" s="25" t="s">
        <v>355</v>
      </c>
      <c r="E35" s="2"/>
      <c r="G35">
        <v>15</v>
      </c>
      <c r="J35">
        <f>SUM(F35:I35)</f>
        <v>15</v>
      </c>
    </row>
    <row r="36" spans="1:10" ht="27" x14ac:dyDescent="0.25">
      <c r="A36" s="17">
        <v>34</v>
      </c>
      <c r="B36" s="26" t="s">
        <v>598</v>
      </c>
      <c r="C36" s="15" t="s">
        <v>342</v>
      </c>
      <c r="D36" s="18" t="s">
        <v>599</v>
      </c>
      <c r="E36" s="2"/>
      <c r="H36">
        <v>15</v>
      </c>
      <c r="J36">
        <f>SUM(H36:I36)</f>
        <v>15</v>
      </c>
    </row>
    <row r="37" spans="1:10" ht="27" x14ac:dyDescent="0.25">
      <c r="A37" s="17">
        <v>34</v>
      </c>
      <c r="B37" s="24" t="s">
        <v>358</v>
      </c>
      <c r="C37" s="25" t="s">
        <v>359</v>
      </c>
      <c r="D37" s="24" t="s">
        <v>268</v>
      </c>
      <c r="E37" s="2"/>
      <c r="G37">
        <v>10</v>
      </c>
      <c r="J37">
        <f>SUM(F37:I37)</f>
        <v>10</v>
      </c>
    </row>
    <row r="38" spans="1:10" ht="27" x14ac:dyDescent="0.25">
      <c r="A38" s="17">
        <v>34</v>
      </c>
      <c r="B38" s="26" t="s">
        <v>603</v>
      </c>
      <c r="C38" s="15" t="s">
        <v>32</v>
      </c>
      <c r="D38" s="26" t="s">
        <v>74</v>
      </c>
      <c r="E38" s="2"/>
      <c r="H38">
        <v>5</v>
      </c>
      <c r="J38">
        <f>SUM(H38:I38)</f>
        <v>5</v>
      </c>
    </row>
    <row r="39" spans="1:10" ht="27" x14ac:dyDescent="0.25">
      <c r="A39" s="17">
        <v>34</v>
      </c>
      <c r="B39" s="18" t="s">
        <v>179</v>
      </c>
      <c r="C39" s="1" t="s">
        <v>40</v>
      </c>
      <c r="D39" s="18" t="s">
        <v>180</v>
      </c>
      <c r="E39" s="2"/>
      <c r="F39">
        <v>15</v>
      </c>
      <c r="J39">
        <f>SUM(F39:I39)</f>
        <v>15</v>
      </c>
    </row>
    <row r="40" spans="1:10" ht="27" x14ac:dyDescent="0.25">
      <c r="A40" s="17">
        <v>34</v>
      </c>
      <c r="B40" s="26" t="s">
        <v>601</v>
      </c>
      <c r="C40" s="1" t="s">
        <v>591</v>
      </c>
      <c r="D40" s="26" t="s">
        <v>602</v>
      </c>
      <c r="E40" s="2"/>
      <c r="H40">
        <v>10</v>
      </c>
      <c r="J40">
        <f>SUM(H40:I40)</f>
        <v>10</v>
      </c>
    </row>
    <row r="41" spans="1:10" ht="27" x14ac:dyDescent="0.25">
      <c r="A41" s="17">
        <v>34</v>
      </c>
      <c r="B41" s="26" t="s">
        <v>600</v>
      </c>
      <c r="C41" s="15" t="s">
        <v>550</v>
      </c>
      <c r="D41" s="26" t="s">
        <v>551</v>
      </c>
      <c r="E41" s="2"/>
      <c r="H41">
        <v>10</v>
      </c>
      <c r="J41">
        <f>SUM(H41:I41)</f>
        <v>10</v>
      </c>
    </row>
    <row r="42" spans="1:10" ht="27" x14ac:dyDescent="0.25">
      <c r="A42" s="17">
        <v>34</v>
      </c>
      <c r="B42" s="18" t="s">
        <v>198</v>
      </c>
      <c r="C42" s="1" t="s">
        <v>3</v>
      </c>
      <c r="D42" s="18" t="s">
        <v>302</v>
      </c>
      <c r="E42" s="2"/>
      <c r="F42">
        <v>5</v>
      </c>
      <c r="J42">
        <f>SUM(F42:I42)</f>
        <v>5</v>
      </c>
    </row>
    <row r="43" spans="1:10" ht="27" x14ac:dyDescent="0.25">
      <c r="A43" s="17">
        <v>34</v>
      </c>
      <c r="B43" s="18" t="s">
        <v>213</v>
      </c>
      <c r="C43" s="1" t="s">
        <v>36</v>
      </c>
      <c r="D43" s="18" t="s">
        <v>295</v>
      </c>
      <c r="E43" s="2"/>
      <c r="F43">
        <v>5</v>
      </c>
      <c r="G43">
        <v>5</v>
      </c>
      <c r="J43">
        <f>SUM(F43:I43)</f>
        <v>10</v>
      </c>
    </row>
    <row r="44" spans="1:10" ht="27" x14ac:dyDescent="0.25">
      <c r="A44" s="17">
        <v>34</v>
      </c>
      <c r="B44" s="24" t="s">
        <v>360</v>
      </c>
      <c r="C44" s="25" t="s">
        <v>338</v>
      </c>
      <c r="D44" s="24" t="s">
        <v>339</v>
      </c>
      <c r="E44" s="2"/>
      <c r="G44">
        <v>10</v>
      </c>
      <c r="J44">
        <f>SUM(F44:I44)</f>
        <v>10</v>
      </c>
    </row>
    <row r="45" spans="1:10" ht="27" x14ac:dyDescent="0.25">
      <c r="A45" s="17">
        <v>34</v>
      </c>
      <c r="B45" s="24" t="s">
        <v>361</v>
      </c>
      <c r="C45" s="25" t="s">
        <v>362</v>
      </c>
      <c r="D45" s="24" t="s">
        <v>363</v>
      </c>
      <c r="E45" s="2"/>
      <c r="G45">
        <v>5</v>
      </c>
      <c r="J45">
        <f>SUM(F45:I45)</f>
        <v>5</v>
      </c>
    </row>
    <row r="46" spans="1:10" ht="27" x14ac:dyDescent="0.25">
      <c r="A46" s="17">
        <v>38</v>
      </c>
      <c r="B46" s="1" t="s">
        <v>365</v>
      </c>
      <c r="C46" s="1" t="s">
        <v>36</v>
      </c>
      <c r="D46" s="1" t="s">
        <v>281</v>
      </c>
      <c r="E46" s="2"/>
      <c r="G46">
        <v>10</v>
      </c>
      <c r="J46">
        <f>SUM(F46:I46)</f>
        <v>10</v>
      </c>
    </row>
    <row r="47" spans="1:10" ht="27" x14ac:dyDescent="0.25">
      <c r="A47" s="17">
        <v>38</v>
      </c>
      <c r="B47" s="1" t="s">
        <v>164</v>
      </c>
      <c r="C47" s="1" t="s">
        <v>9</v>
      </c>
      <c r="D47" s="1" t="s">
        <v>165</v>
      </c>
      <c r="E47" s="2"/>
      <c r="F47">
        <v>5</v>
      </c>
      <c r="J47">
        <f>SUM(F47:I47)</f>
        <v>5</v>
      </c>
    </row>
    <row r="48" spans="1:10" ht="27" x14ac:dyDescent="0.25">
      <c r="A48" s="17">
        <v>38</v>
      </c>
      <c r="B48" s="15" t="s">
        <v>609</v>
      </c>
      <c r="C48" s="1" t="s">
        <v>610</v>
      </c>
      <c r="D48" s="1" t="s">
        <v>611</v>
      </c>
      <c r="E48" s="2"/>
      <c r="H48">
        <v>5</v>
      </c>
      <c r="J48">
        <f>SUM(H48:I48)</f>
        <v>5</v>
      </c>
    </row>
    <row r="49" spans="1:10" ht="27" x14ac:dyDescent="0.25">
      <c r="A49" s="17">
        <v>38</v>
      </c>
      <c r="B49" s="1" t="s">
        <v>192</v>
      </c>
      <c r="C49" s="1" t="s">
        <v>48</v>
      </c>
      <c r="D49" s="1" t="s">
        <v>191</v>
      </c>
      <c r="E49" s="2"/>
      <c r="F49">
        <v>10</v>
      </c>
      <c r="J49">
        <f>SUM(F49:I49)</f>
        <v>10</v>
      </c>
    </row>
    <row r="50" spans="1:10" ht="27" x14ac:dyDescent="0.25">
      <c r="A50" s="17">
        <v>38</v>
      </c>
      <c r="B50" s="1" t="s">
        <v>208</v>
      </c>
      <c r="C50" s="1" t="s">
        <v>51</v>
      </c>
      <c r="D50" s="1" t="s">
        <v>207</v>
      </c>
      <c r="E50" s="2"/>
      <c r="F50">
        <v>5</v>
      </c>
      <c r="J50">
        <f>SUM(F50:I50)</f>
        <v>5</v>
      </c>
    </row>
    <row r="51" spans="1:10" ht="27" x14ac:dyDescent="0.25">
      <c r="A51" s="17">
        <v>38</v>
      </c>
      <c r="B51" s="1" t="s">
        <v>206</v>
      </c>
      <c r="C51" s="1" t="s">
        <v>51</v>
      </c>
      <c r="D51" s="1" t="s">
        <v>207</v>
      </c>
      <c r="E51" s="2"/>
      <c r="F51">
        <v>10</v>
      </c>
      <c r="J51">
        <f>SUM(F51:I51)</f>
        <v>10</v>
      </c>
    </row>
    <row r="52" spans="1:10" ht="27" x14ac:dyDescent="0.25">
      <c r="A52" s="17">
        <v>38</v>
      </c>
      <c r="B52" s="26" t="s">
        <v>605</v>
      </c>
      <c r="C52" s="15" t="s">
        <v>535</v>
      </c>
      <c r="D52" s="26" t="s">
        <v>536</v>
      </c>
      <c r="E52" s="2"/>
      <c r="H52">
        <v>10</v>
      </c>
      <c r="J52">
        <f>SUM(H52:I52)</f>
        <v>10</v>
      </c>
    </row>
    <row r="53" spans="1:10" ht="27" x14ac:dyDescent="0.25">
      <c r="A53" s="17">
        <v>38</v>
      </c>
      <c r="B53" s="18" t="s">
        <v>366</v>
      </c>
      <c r="C53" s="1" t="s">
        <v>367</v>
      </c>
      <c r="D53" s="18" t="s">
        <v>368</v>
      </c>
      <c r="E53" s="2"/>
      <c r="G53">
        <v>10</v>
      </c>
      <c r="J53">
        <f>SUM(F53:I53)</f>
        <v>10</v>
      </c>
    </row>
    <row r="54" spans="1:10" ht="27" x14ac:dyDescent="0.25">
      <c r="A54" s="17">
        <v>38</v>
      </c>
      <c r="B54" s="18" t="s">
        <v>370</v>
      </c>
      <c r="C54" s="1" t="s">
        <v>32</v>
      </c>
      <c r="D54" s="18" t="s">
        <v>183</v>
      </c>
      <c r="E54" s="2"/>
      <c r="G54">
        <v>5</v>
      </c>
      <c r="J54">
        <f>SUM(F54:I54)</f>
        <v>5</v>
      </c>
    </row>
    <row r="55" spans="1:10" ht="27" x14ac:dyDescent="0.25">
      <c r="A55" s="17">
        <v>38</v>
      </c>
      <c r="B55" s="18" t="s">
        <v>186</v>
      </c>
      <c r="C55" s="1" t="s">
        <v>32</v>
      </c>
      <c r="D55" s="18" t="s">
        <v>183</v>
      </c>
      <c r="E55" s="2"/>
      <c r="F55">
        <v>15</v>
      </c>
      <c r="J55">
        <f>SUM(F55:I55)</f>
        <v>15</v>
      </c>
    </row>
    <row r="56" spans="1:10" ht="27" x14ac:dyDescent="0.25">
      <c r="A56" s="17">
        <v>38</v>
      </c>
      <c r="B56" s="18" t="s">
        <v>364</v>
      </c>
      <c r="C56" s="1" t="s">
        <v>347</v>
      </c>
      <c r="D56" s="18" t="s">
        <v>348</v>
      </c>
      <c r="E56" s="2"/>
      <c r="G56">
        <v>20</v>
      </c>
      <c r="J56">
        <f>SUM(F56:I56)</f>
        <v>20</v>
      </c>
    </row>
    <row r="57" spans="1:10" ht="27" x14ac:dyDescent="0.25">
      <c r="A57" s="17">
        <v>38</v>
      </c>
      <c r="B57" s="26" t="s">
        <v>606</v>
      </c>
      <c r="C57" s="15" t="s">
        <v>342</v>
      </c>
      <c r="D57" s="18" t="s">
        <v>607</v>
      </c>
      <c r="E57" s="2"/>
      <c r="H57">
        <v>10</v>
      </c>
      <c r="J57">
        <f>SUM(H57:I57)</f>
        <v>10</v>
      </c>
    </row>
    <row r="58" spans="1:10" ht="27" x14ac:dyDescent="0.25">
      <c r="A58" s="17">
        <v>38</v>
      </c>
      <c r="B58" s="26" t="s">
        <v>608</v>
      </c>
      <c r="C58" s="15" t="s">
        <v>19</v>
      </c>
      <c r="D58" s="26" t="s">
        <v>147</v>
      </c>
      <c r="E58" s="2"/>
      <c r="H58">
        <v>5</v>
      </c>
      <c r="J58">
        <f>SUM(H58:I58)</f>
        <v>5</v>
      </c>
    </row>
    <row r="59" spans="1:10" ht="27" x14ac:dyDescent="0.25">
      <c r="A59" s="17">
        <v>38</v>
      </c>
      <c r="B59" s="26" t="s">
        <v>604</v>
      </c>
      <c r="C59" s="15" t="s">
        <v>19</v>
      </c>
      <c r="D59" s="26" t="s">
        <v>147</v>
      </c>
      <c r="E59" s="2"/>
      <c r="H59">
        <v>15</v>
      </c>
      <c r="J59">
        <f>SUM(H59:I59)</f>
        <v>15</v>
      </c>
    </row>
    <row r="60" spans="1:10" ht="27" x14ac:dyDescent="0.25">
      <c r="A60" s="17">
        <v>38</v>
      </c>
      <c r="B60" s="18" t="s">
        <v>194</v>
      </c>
      <c r="C60" s="1" t="s">
        <v>19</v>
      </c>
      <c r="D60" s="18" t="s">
        <v>147</v>
      </c>
      <c r="E60" s="2"/>
      <c r="F60">
        <v>20</v>
      </c>
      <c r="G60">
        <v>15</v>
      </c>
      <c r="H60">
        <v>20</v>
      </c>
      <c r="J60">
        <f>SUM(F60:I60)</f>
        <v>55</v>
      </c>
    </row>
    <row r="61" spans="1:10" ht="27" x14ac:dyDescent="0.25">
      <c r="A61" s="17">
        <v>38</v>
      </c>
      <c r="B61" s="1" t="s">
        <v>369</v>
      </c>
      <c r="C61" s="1" t="s">
        <v>32</v>
      </c>
      <c r="D61" s="1" t="s">
        <v>145</v>
      </c>
      <c r="E61" s="2"/>
      <c r="G61">
        <v>5</v>
      </c>
      <c r="J61">
        <f>SUM(F61:I61)</f>
        <v>5</v>
      </c>
    </row>
    <row r="62" spans="1:10" ht="27" x14ac:dyDescent="0.25">
      <c r="A62" s="17">
        <v>42</v>
      </c>
      <c r="B62" s="1" t="s">
        <v>374</v>
      </c>
      <c r="C62" s="1" t="s">
        <v>351</v>
      </c>
      <c r="D62" s="1" t="s">
        <v>352</v>
      </c>
      <c r="E62" s="2"/>
      <c r="G62">
        <v>5</v>
      </c>
      <c r="J62">
        <f>SUM(F62:I62)</f>
        <v>5</v>
      </c>
    </row>
    <row r="63" spans="1:10" ht="27" x14ac:dyDescent="0.25">
      <c r="A63" s="17">
        <v>42</v>
      </c>
      <c r="B63" s="1" t="s">
        <v>200</v>
      </c>
      <c r="C63" s="1" t="s">
        <v>3</v>
      </c>
      <c r="D63" s="1" t="s">
        <v>201</v>
      </c>
      <c r="E63" s="2"/>
      <c r="F63">
        <v>10</v>
      </c>
      <c r="H63">
        <v>15</v>
      </c>
      <c r="J63">
        <f>SUM(F63:I63)</f>
        <v>25</v>
      </c>
    </row>
    <row r="64" spans="1:10" ht="27" x14ac:dyDescent="0.25">
      <c r="A64" s="17">
        <v>42</v>
      </c>
      <c r="B64" s="1" t="s">
        <v>223</v>
      </c>
      <c r="C64" s="1" t="s">
        <v>45</v>
      </c>
      <c r="D64" s="1" t="s">
        <v>156</v>
      </c>
      <c r="E64" s="2"/>
      <c r="F64">
        <v>5</v>
      </c>
      <c r="J64">
        <f>SUM(F64:I64)</f>
        <v>5</v>
      </c>
    </row>
    <row r="65" spans="1:10" ht="27" x14ac:dyDescent="0.25">
      <c r="A65" s="17">
        <v>42</v>
      </c>
      <c r="B65" s="1" t="s">
        <v>372</v>
      </c>
      <c r="C65" s="1" t="s">
        <v>359</v>
      </c>
      <c r="D65" s="1" t="s">
        <v>268</v>
      </c>
      <c r="E65" s="2"/>
      <c r="G65">
        <v>15</v>
      </c>
      <c r="J65">
        <f>SUM(F65:I65)</f>
        <v>15</v>
      </c>
    </row>
    <row r="66" spans="1:10" ht="27" x14ac:dyDescent="0.25">
      <c r="A66" s="17">
        <v>42</v>
      </c>
      <c r="B66" s="1" t="s">
        <v>373</v>
      </c>
      <c r="C66" s="1" t="s">
        <v>359</v>
      </c>
      <c r="D66" s="1" t="s">
        <v>268</v>
      </c>
      <c r="E66" s="2"/>
      <c r="G66">
        <v>10</v>
      </c>
      <c r="J66">
        <f>SUM(F66:I66)</f>
        <v>10</v>
      </c>
    </row>
    <row r="67" spans="1:10" ht="27" x14ac:dyDescent="0.25">
      <c r="A67" s="17">
        <v>42</v>
      </c>
      <c r="B67" s="18" t="s">
        <v>209</v>
      </c>
      <c r="C67" s="1" t="s">
        <v>51</v>
      </c>
      <c r="D67" s="18" t="s">
        <v>207</v>
      </c>
      <c r="E67" s="2"/>
      <c r="F67">
        <v>20</v>
      </c>
      <c r="H67">
        <v>15</v>
      </c>
      <c r="J67">
        <f>SUM(F67:I67)</f>
        <v>35</v>
      </c>
    </row>
    <row r="68" spans="1:10" ht="27" x14ac:dyDescent="0.25">
      <c r="A68" s="17">
        <v>42</v>
      </c>
      <c r="B68" s="26" t="s">
        <v>612</v>
      </c>
      <c r="C68" s="15" t="s">
        <v>535</v>
      </c>
      <c r="D68" s="26" t="s">
        <v>536</v>
      </c>
      <c r="E68" s="2"/>
      <c r="H68">
        <v>10</v>
      </c>
      <c r="J68">
        <f>SUM(H68:I68)</f>
        <v>10</v>
      </c>
    </row>
    <row r="69" spans="1:10" ht="27" x14ac:dyDescent="0.25">
      <c r="A69" s="17">
        <v>42</v>
      </c>
      <c r="B69" s="26" t="s">
        <v>613</v>
      </c>
      <c r="C69" s="15" t="s">
        <v>535</v>
      </c>
      <c r="D69" s="26" t="s">
        <v>536</v>
      </c>
      <c r="E69" s="2"/>
      <c r="H69">
        <v>10</v>
      </c>
      <c r="J69">
        <f>SUM(H69:I69)</f>
        <v>10</v>
      </c>
    </row>
    <row r="70" spans="1:10" ht="27" x14ac:dyDescent="0.25">
      <c r="A70" s="17">
        <v>42</v>
      </c>
      <c r="B70" s="18" t="s">
        <v>226</v>
      </c>
      <c r="C70" s="1" t="s">
        <v>50</v>
      </c>
      <c r="D70" s="18" t="s">
        <v>136</v>
      </c>
      <c r="E70" s="2"/>
      <c r="F70">
        <v>5</v>
      </c>
      <c r="J70">
        <f>SUM(F70:I70)</f>
        <v>5</v>
      </c>
    </row>
    <row r="71" spans="1:10" ht="27" x14ac:dyDescent="0.25">
      <c r="A71" s="17">
        <v>42</v>
      </c>
      <c r="B71" s="18" t="s">
        <v>214</v>
      </c>
      <c r="C71" s="1" t="s">
        <v>36</v>
      </c>
      <c r="D71" s="18" t="s">
        <v>152</v>
      </c>
      <c r="E71" s="2"/>
      <c r="F71">
        <v>10</v>
      </c>
      <c r="J71">
        <f>SUM(F71:I71)</f>
        <v>10</v>
      </c>
    </row>
    <row r="72" spans="1:10" ht="27" x14ac:dyDescent="0.25">
      <c r="A72" s="17">
        <v>42</v>
      </c>
      <c r="B72" s="26" t="s">
        <v>615</v>
      </c>
      <c r="C72" s="15" t="s">
        <v>32</v>
      </c>
      <c r="D72" s="26" t="s">
        <v>183</v>
      </c>
      <c r="E72" s="2"/>
      <c r="H72">
        <v>5</v>
      </c>
      <c r="J72">
        <f>SUM(H72:I72)</f>
        <v>5</v>
      </c>
    </row>
    <row r="73" spans="1:10" ht="27" x14ac:dyDescent="0.25">
      <c r="A73" s="17">
        <v>42</v>
      </c>
      <c r="B73" s="18" t="s">
        <v>371</v>
      </c>
      <c r="C73" s="1" t="s">
        <v>347</v>
      </c>
      <c r="D73" s="18" t="s">
        <v>348</v>
      </c>
      <c r="E73" s="2"/>
      <c r="G73">
        <v>20</v>
      </c>
      <c r="J73">
        <f>SUM(F73:I73)</f>
        <v>20</v>
      </c>
    </row>
    <row r="74" spans="1:10" ht="27" x14ac:dyDescent="0.25">
      <c r="A74" s="17">
        <v>42</v>
      </c>
      <c r="B74" s="18" t="s">
        <v>375</v>
      </c>
      <c r="C74" s="1" t="s">
        <v>362</v>
      </c>
      <c r="D74" s="18" t="s">
        <v>363</v>
      </c>
      <c r="E74" s="2"/>
      <c r="G74">
        <v>5</v>
      </c>
      <c r="J74">
        <f>SUM(F74:I74)</f>
        <v>5</v>
      </c>
    </row>
    <row r="75" spans="1:10" ht="27" x14ac:dyDescent="0.25">
      <c r="A75" s="17">
        <v>42</v>
      </c>
      <c r="B75" s="26" t="s">
        <v>614</v>
      </c>
      <c r="C75" s="15" t="s">
        <v>51</v>
      </c>
      <c r="D75" s="26" t="s">
        <v>526</v>
      </c>
      <c r="E75" s="2"/>
      <c r="H75">
        <v>5</v>
      </c>
      <c r="J75">
        <f>SUM(H75:I75)</f>
        <v>5</v>
      </c>
    </row>
    <row r="76" spans="1:10" ht="27" x14ac:dyDescent="0.25">
      <c r="A76" s="17">
        <v>42</v>
      </c>
      <c r="B76" s="1" t="s">
        <v>195</v>
      </c>
      <c r="C76" s="1" t="s">
        <v>19</v>
      </c>
      <c r="D76" s="1" t="s">
        <v>147</v>
      </c>
      <c r="E76" s="2"/>
      <c r="F76">
        <v>15</v>
      </c>
      <c r="G76">
        <v>10</v>
      </c>
      <c r="H76">
        <v>20</v>
      </c>
      <c r="J76">
        <f>SUM(F76:I76)</f>
        <v>45</v>
      </c>
    </row>
    <row r="77" spans="1:10" ht="27" x14ac:dyDescent="0.25">
      <c r="A77" s="17">
        <v>46</v>
      </c>
      <c r="B77" s="15" t="s">
        <v>621</v>
      </c>
      <c r="C77" s="15" t="s">
        <v>9</v>
      </c>
      <c r="D77" s="15" t="s">
        <v>240</v>
      </c>
      <c r="E77" s="2"/>
      <c r="H77">
        <v>5</v>
      </c>
      <c r="J77">
        <f>SUM(H77:I77)</f>
        <v>5</v>
      </c>
    </row>
    <row r="78" spans="1:10" ht="27" x14ac:dyDescent="0.25">
      <c r="A78" s="17">
        <v>46</v>
      </c>
      <c r="B78" s="1" t="s">
        <v>379</v>
      </c>
      <c r="C78" s="1" t="s">
        <v>9</v>
      </c>
      <c r="D78" s="1" t="s">
        <v>167</v>
      </c>
      <c r="E78" s="2"/>
      <c r="G78">
        <v>5</v>
      </c>
      <c r="J78">
        <f>SUM(F78:I78)</f>
        <v>5</v>
      </c>
    </row>
    <row r="79" spans="1:10" ht="27" x14ac:dyDescent="0.25">
      <c r="A79" s="17">
        <v>46</v>
      </c>
      <c r="B79" s="15" t="s">
        <v>620</v>
      </c>
      <c r="C79" s="15" t="s">
        <v>9</v>
      </c>
      <c r="D79" s="15" t="s">
        <v>10</v>
      </c>
      <c r="E79" s="2"/>
      <c r="H79">
        <v>5</v>
      </c>
      <c r="J79">
        <f>SUM(H79:I79)</f>
        <v>5</v>
      </c>
    </row>
    <row r="80" spans="1:10" ht="27" x14ac:dyDescent="0.25">
      <c r="A80" s="17">
        <v>46</v>
      </c>
      <c r="B80" s="1" t="s">
        <v>377</v>
      </c>
      <c r="C80" s="1" t="s">
        <v>342</v>
      </c>
      <c r="D80" s="1" t="s">
        <v>289</v>
      </c>
      <c r="E80" s="2"/>
      <c r="G80">
        <v>10</v>
      </c>
      <c r="J80">
        <f>SUM(F80:I80)</f>
        <v>10</v>
      </c>
    </row>
    <row r="81" spans="1:10" ht="27" x14ac:dyDescent="0.25">
      <c r="A81" s="17">
        <v>46</v>
      </c>
      <c r="B81" s="1" t="s">
        <v>187</v>
      </c>
      <c r="C81" s="1" t="s">
        <v>32</v>
      </c>
      <c r="D81" s="1" t="s">
        <v>146</v>
      </c>
      <c r="E81" s="2"/>
      <c r="F81">
        <v>15</v>
      </c>
      <c r="J81">
        <f>SUM(F81:I81)</f>
        <v>15</v>
      </c>
    </row>
    <row r="82" spans="1:10" ht="27" x14ac:dyDescent="0.25">
      <c r="A82" s="17">
        <v>46</v>
      </c>
      <c r="B82" s="26" t="s">
        <v>616</v>
      </c>
      <c r="C82" s="1" t="s">
        <v>617</v>
      </c>
      <c r="D82" s="18" t="s">
        <v>618</v>
      </c>
      <c r="E82" s="2"/>
      <c r="H82">
        <v>10</v>
      </c>
      <c r="J82">
        <f>SUM(H82:I82)</f>
        <v>10</v>
      </c>
    </row>
    <row r="83" spans="1:10" ht="27" x14ac:dyDescent="0.25">
      <c r="A83" s="17">
        <v>46</v>
      </c>
      <c r="B83" s="18" t="s">
        <v>378</v>
      </c>
      <c r="C83" s="1" t="s">
        <v>50</v>
      </c>
      <c r="D83" s="18" t="s">
        <v>136</v>
      </c>
      <c r="E83" s="2"/>
      <c r="G83">
        <v>5</v>
      </c>
      <c r="J83">
        <f>SUM(F83:I83)</f>
        <v>5</v>
      </c>
    </row>
    <row r="84" spans="1:10" ht="27" x14ac:dyDescent="0.25">
      <c r="A84" s="17">
        <v>46</v>
      </c>
      <c r="B84" s="18" t="s">
        <v>202</v>
      </c>
      <c r="C84" s="1" t="s">
        <v>3</v>
      </c>
      <c r="D84" s="18" t="s">
        <v>199</v>
      </c>
      <c r="E84" s="2"/>
      <c r="F84">
        <v>5</v>
      </c>
      <c r="J84">
        <f>SUM(F84:I84)</f>
        <v>5</v>
      </c>
    </row>
    <row r="85" spans="1:10" ht="27" x14ac:dyDescent="0.25">
      <c r="A85" s="17">
        <v>46</v>
      </c>
      <c r="B85" s="18" t="s">
        <v>215</v>
      </c>
      <c r="C85" s="1" t="s">
        <v>36</v>
      </c>
      <c r="D85" s="18" t="s">
        <v>152</v>
      </c>
      <c r="E85" s="2"/>
      <c r="F85">
        <v>10</v>
      </c>
      <c r="G85">
        <v>10</v>
      </c>
      <c r="J85">
        <f>SUM(F85:I85)</f>
        <v>20</v>
      </c>
    </row>
    <row r="86" spans="1:10" ht="27" x14ac:dyDescent="0.25">
      <c r="A86" s="17">
        <v>46</v>
      </c>
      <c r="B86" s="26" t="s">
        <v>619</v>
      </c>
      <c r="C86" s="15" t="s">
        <v>32</v>
      </c>
      <c r="D86" s="26" t="s">
        <v>183</v>
      </c>
      <c r="E86" s="2"/>
      <c r="H86">
        <v>10</v>
      </c>
      <c r="J86">
        <f>SUM(H86:I86)</f>
        <v>10</v>
      </c>
    </row>
    <row r="87" spans="1:10" ht="27" x14ac:dyDescent="0.25">
      <c r="A87" s="17">
        <v>46</v>
      </c>
      <c r="B87" s="18" t="s">
        <v>376</v>
      </c>
      <c r="C87" s="1" t="s">
        <v>347</v>
      </c>
      <c r="D87" s="18" t="s">
        <v>348</v>
      </c>
      <c r="E87" s="2"/>
      <c r="G87">
        <v>15</v>
      </c>
      <c r="J87">
        <f>SUM(F87:I87)</f>
        <v>15</v>
      </c>
    </row>
    <row r="88" spans="1:10" ht="27" x14ac:dyDescent="0.25">
      <c r="A88" s="17">
        <v>46</v>
      </c>
      <c r="B88" s="18" t="s">
        <v>203</v>
      </c>
      <c r="C88" s="1" t="s">
        <v>3</v>
      </c>
      <c r="D88" s="18" t="s">
        <v>148</v>
      </c>
      <c r="E88" s="2"/>
      <c r="F88">
        <v>5</v>
      </c>
      <c r="J88">
        <f>SUM(F88:I88)</f>
        <v>5</v>
      </c>
    </row>
    <row r="89" spans="1:10" ht="27" x14ac:dyDescent="0.25">
      <c r="A89" s="17">
        <v>46</v>
      </c>
      <c r="B89" s="18" t="s">
        <v>197</v>
      </c>
      <c r="C89" s="1" t="s">
        <v>19</v>
      </c>
      <c r="D89" s="18" t="s">
        <v>147</v>
      </c>
      <c r="E89" s="2"/>
      <c r="F89">
        <v>10</v>
      </c>
      <c r="H89">
        <v>20</v>
      </c>
      <c r="J89">
        <f>SUM(F89:I89)</f>
        <v>30</v>
      </c>
    </row>
    <row r="90" spans="1:10" ht="27" x14ac:dyDescent="0.25">
      <c r="A90" s="17">
        <v>46</v>
      </c>
      <c r="B90" s="1" t="s">
        <v>196</v>
      </c>
      <c r="C90" s="1" t="s">
        <v>19</v>
      </c>
      <c r="D90" s="1" t="s">
        <v>147</v>
      </c>
      <c r="E90" s="2"/>
      <c r="F90">
        <v>20</v>
      </c>
      <c r="G90">
        <v>20</v>
      </c>
      <c r="H90">
        <v>20</v>
      </c>
      <c r="J90">
        <f>SUM(F90:I90)</f>
        <v>60</v>
      </c>
    </row>
    <row r="91" spans="1:10" ht="27" x14ac:dyDescent="0.25">
      <c r="A91" s="17">
        <v>50</v>
      </c>
      <c r="B91" s="15" t="s">
        <v>626</v>
      </c>
      <c r="C91" s="15" t="s">
        <v>9</v>
      </c>
      <c r="D91" s="15" t="s">
        <v>240</v>
      </c>
      <c r="E91" s="2"/>
      <c r="H91">
        <v>5</v>
      </c>
      <c r="J91">
        <f>SUM(H91:I91)</f>
        <v>5</v>
      </c>
    </row>
    <row r="92" spans="1:10" ht="27" x14ac:dyDescent="0.25">
      <c r="A92" s="17">
        <v>50</v>
      </c>
      <c r="B92" s="1" t="s">
        <v>382</v>
      </c>
      <c r="C92" s="1" t="s">
        <v>383</v>
      </c>
      <c r="D92" s="1" t="s">
        <v>384</v>
      </c>
      <c r="E92" s="2"/>
      <c r="G92">
        <v>10</v>
      </c>
      <c r="J92">
        <f>SUM(F92:I92)</f>
        <v>10</v>
      </c>
    </row>
    <row r="93" spans="1:10" ht="27" x14ac:dyDescent="0.25">
      <c r="A93" s="17">
        <v>50</v>
      </c>
      <c r="B93" s="1" t="s">
        <v>173</v>
      </c>
      <c r="C93" s="1" t="s">
        <v>35</v>
      </c>
      <c r="D93" s="1" t="s">
        <v>174</v>
      </c>
      <c r="E93" s="2"/>
      <c r="F93">
        <v>10</v>
      </c>
      <c r="J93">
        <f>SUM(F93:I93)</f>
        <v>10</v>
      </c>
    </row>
    <row r="94" spans="1:10" ht="27" x14ac:dyDescent="0.25">
      <c r="A94" s="17">
        <v>50</v>
      </c>
      <c r="B94" s="1" t="s">
        <v>175</v>
      </c>
      <c r="C94" s="1" t="s">
        <v>35</v>
      </c>
      <c r="D94" s="1" t="s">
        <v>174</v>
      </c>
      <c r="E94" s="2"/>
      <c r="F94">
        <v>5</v>
      </c>
      <c r="J94">
        <f>SUM(F94:I94)</f>
        <v>5</v>
      </c>
    </row>
    <row r="95" spans="1:10" ht="27" x14ac:dyDescent="0.25">
      <c r="A95" s="17">
        <v>50</v>
      </c>
      <c r="B95" s="15" t="s">
        <v>622</v>
      </c>
      <c r="C95" s="15" t="s">
        <v>383</v>
      </c>
      <c r="D95" s="15" t="s">
        <v>623</v>
      </c>
      <c r="E95" s="2"/>
      <c r="H95">
        <v>15</v>
      </c>
      <c r="J95">
        <f>SUM(H95:I95)</f>
        <v>15</v>
      </c>
    </row>
    <row r="96" spans="1:10" ht="27" x14ac:dyDescent="0.25">
      <c r="A96" s="17">
        <v>50</v>
      </c>
      <c r="B96" s="26" t="s">
        <v>627</v>
      </c>
      <c r="C96" s="15" t="s">
        <v>19</v>
      </c>
      <c r="D96" s="26" t="s">
        <v>628</v>
      </c>
      <c r="E96" s="2"/>
      <c r="H96">
        <v>5</v>
      </c>
      <c r="J96">
        <f>SUM(H96:I96)</f>
        <v>5</v>
      </c>
    </row>
    <row r="97" spans="1:10" ht="27" x14ac:dyDescent="0.25">
      <c r="A97" s="17">
        <v>50</v>
      </c>
      <c r="B97" s="18" t="s">
        <v>385</v>
      </c>
      <c r="C97" s="1" t="s">
        <v>624</v>
      </c>
      <c r="D97" s="18" t="s">
        <v>201</v>
      </c>
      <c r="E97" s="2"/>
      <c r="G97">
        <v>10</v>
      </c>
      <c r="H97">
        <v>10</v>
      </c>
      <c r="J97">
        <f>SUM(F97:I97)</f>
        <v>20</v>
      </c>
    </row>
    <row r="98" spans="1:10" ht="27" x14ac:dyDescent="0.25">
      <c r="A98" s="17">
        <v>50</v>
      </c>
      <c r="B98" s="18" t="s">
        <v>381</v>
      </c>
      <c r="C98" s="1" t="s">
        <v>359</v>
      </c>
      <c r="D98" s="18" t="s">
        <v>268</v>
      </c>
      <c r="E98" s="2"/>
      <c r="G98">
        <v>15</v>
      </c>
      <c r="J98">
        <f>SUM(F98:I98)</f>
        <v>15</v>
      </c>
    </row>
    <row r="99" spans="1:10" ht="27" x14ac:dyDescent="0.25">
      <c r="A99" s="17">
        <v>50</v>
      </c>
      <c r="B99" s="18" t="s">
        <v>227</v>
      </c>
      <c r="C99" s="1" t="s">
        <v>50</v>
      </c>
      <c r="D99" s="18" t="s">
        <v>136</v>
      </c>
      <c r="E99" s="2"/>
      <c r="F99">
        <v>20</v>
      </c>
      <c r="G99">
        <v>5</v>
      </c>
      <c r="J99">
        <f>SUM(F99:I99)</f>
        <v>25</v>
      </c>
    </row>
    <row r="100" spans="1:10" ht="27" x14ac:dyDescent="0.25">
      <c r="A100" s="17">
        <v>50</v>
      </c>
      <c r="B100" s="18" t="s">
        <v>386</v>
      </c>
      <c r="C100" s="1" t="s">
        <v>387</v>
      </c>
      <c r="D100" s="18" t="s">
        <v>388</v>
      </c>
      <c r="E100" s="2"/>
      <c r="G100">
        <v>5</v>
      </c>
      <c r="J100">
        <f>SUM(F100:I100)</f>
        <v>5</v>
      </c>
    </row>
    <row r="101" spans="1:10" ht="27" x14ac:dyDescent="0.25">
      <c r="A101" s="17">
        <v>50</v>
      </c>
      <c r="B101" s="18" t="s">
        <v>211</v>
      </c>
      <c r="C101" s="1" t="s">
        <v>29</v>
      </c>
      <c r="D101" s="18" t="s">
        <v>212</v>
      </c>
      <c r="E101" s="2"/>
      <c r="F101">
        <v>15</v>
      </c>
      <c r="J101">
        <f>SUM(F101:I101)</f>
        <v>15</v>
      </c>
    </row>
    <row r="102" spans="1:10" ht="27" x14ac:dyDescent="0.25">
      <c r="A102" s="17">
        <v>50</v>
      </c>
      <c r="B102" s="18" t="s">
        <v>188</v>
      </c>
      <c r="C102" s="1" t="s">
        <v>32</v>
      </c>
      <c r="D102" s="18" t="s">
        <v>183</v>
      </c>
      <c r="E102" s="2"/>
      <c r="F102">
        <v>10</v>
      </c>
      <c r="H102">
        <v>10</v>
      </c>
      <c r="J102">
        <f>SUM(F102:I102)</f>
        <v>20</v>
      </c>
    </row>
    <row r="103" spans="1:10" ht="27" x14ac:dyDescent="0.25">
      <c r="A103" s="17">
        <v>50</v>
      </c>
      <c r="B103" s="18" t="s">
        <v>380</v>
      </c>
      <c r="C103" s="1" t="s">
        <v>347</v>
      </c>
      <c r="D103" s="18" t="s">
        <v>348</v>
      </c>
      <c r="E103" s="2"/>
      <c r="G103">
        <v>20</v>
      </c>
      <c r="J103">
        <f>SUM(F103:I103)</f>
        <v>20</v>
      </c>
    </row>
    <row r="104" spans="1:10" ht="27" x14ac:dyDescent="0.25">
      <c r="A104" s="17">
        <v>50</v>
      </c>
      <c r="B104" s="18" t="s">
        <v>204</v>
      </c>
      <c r="C104" s="1" t="s">
        <v>3</v>
      </c>
      <c r="D104" s="18" t="s">
        <v>148</v>
      </c>
      <c r="E104" s="2"/>
      <c r="F104">
        <v>5</v>
      </c>
      <c r="J104">
        <f>SUM(F104:I104)</f>
        <v>5</v>
      </c>
    </row>
    <row r="105" spans="1:10" ht="27" x14ac:dyDescent="0.25">
      <c r="A105" s="17">
        <v>50</v>
      </c>
      <c r="B105" s="26" t="s">
        <v>625</v>
      </c>
      <c r="C105" s="15" t="s">
        <v>51</v>
      </c>
      <c r="D105" s="26" t="s">
        <v>526</v>
      </c>
      <c r="E105" s="2"/>
      <c r="H105">
        <v>10</v>
      </c>
      <c r="J105">
        <f>SUM(H105:I105)</f>
        <v>10</v>
      </c>
    </row>
    <row r="106" spans="1:10" ht="27" x14ac:dyDescent="0.25">
      <c r="A106" s="17">
        <v>55</v>
      </c>
      <c r="B106" s="1" t="s">
        <v>389</v>
      </c>
      <c r="C106" s="1" t="s">
        <v>9</v>
      </c>
      <c r="D106" s="1" t="s">
        <v>240</v>
      </c>
      <c r="E106" s="2"/>
      <c r="G106">
        <v>15</v>
      </c>
      <c r="J106">
        <f>SUM(F106:I106)</f>
        <v>15</v>
      </c>
    </row>
    <row r="107" spans="1:10" ht="27" x14ac:dyDescent="0.25">
      <c r="A107" s="17">
        <v>55</v>
      </c>
      <c r="B107" s="15" t="s">
        <v>633</v>
      </c>
      <c r="C107" s="15" t="s">
        <v>3</v>
      </c>
      <c r="D107" s="15" t="s">
        <v>4</v>
      </c>
      <c r="E107" s="2"/>
      <c r="H107">
        <v>5</v>
      </c>
      <c r="J107">
        <f>SUM(H107:I107)</f>
        <v>5</v>
      </c>
    </row>
    <row r="108" spans="1:10" ht="27" x14ac:dyDescent="0.25">
      <c r="A108" s="17">
        <v>55</v>
      </c>
      <c r="B108" s="1" t="s">
        <v>166</v>
      </c>
      <c r="C108" s="1" t="s">
        <v>9</v>
      </c>
      <c r="D108" s="1" t="s">
        <v>167</v>
      </c>
      <c r="E108" s="2"/>
      <c r="F108">
        <v>10</v>
      </c>
      <c r="G108">
        <v>20</v>
      </c>
      <c r="J108">
        <f>SUM(F108:I108)</f>
        <v>30</v>
      </c>
    </row>
    <row r="109" spans="1:10" ht="27" x14ac:dyDescent="0.25">
      <c r="A109" s="17">
        <v>55</v>
      </c>
      <c r="B109" s="1" t="s">
        <v>392</v>
      </c>
      <c r="C109" s="1" t="s">
        <v>393</v>
      </c>
      <c r="D109" s="1" t="s">
        <v>394</v>
      </c>
      <c r="E109" s="2"/>
      <c r="G109">
        <v>5</v>
      </c>
      <c r="J109">
        <f>SUM(F109:I109)</f>
        <v>5</v>
      </c>
    </row>
    <row r="110" spans="1:10" ht="27" x14ac:dyDescent="0.25">
      <c r="A110" s="17">
        <v>55</v>
      </c>
      <c r="B110" s="1" t="s">
        <v>391</v>
      </c>
      <c r="C110" s="1" t="s">
        <v>629</v>
      </c>
      <c r="D110" s="1" t="s">
        <v>220</v>
      </c>
      <c r="E110" s="2"/>
      <c r="G110">
        <v>10</v>
      </c>
      <c r="H110">
        <v>20</v>
      </c>
      <c r="J110">
        <f>SUM(F110:I110)</f>
        <v>30</v>
      </c>
    </row>
    <row r="111" spans="1:10" ht="27" x14ac:dyDescent="0.25">
      <c r="A111" s="17">
        <v>55</v>
      </c>
      <c r="B111" s="1" t="s">
        <v>219</v>
      </c>
      <c r="C111" s="1" t="s">
        <v>27</v>
      </c>
      <c r="D111" s="1" t="s">
        <v>220</v>
      </c>
      <c r="E111" s="2"/>
      <c r="F111">
        <v>5</v>
      </c>
      <c r="J111">
        <f>SUM(F111:I111)</f>
        <v>5</v>
      </c>
    </row>
    <row r="112" spans="1:10" ht="33.75" x14ac:dyDescent="0.25">
      <c r="A112" s="17">
        <v>55</v>
      </c>
      <c r="B112" s="18" t="s">
        <v>218</v>
      </c>
      <c r="C112" s="1" t="s">
        <v>630</v>
      </c>
      <c r="D112" s="18" t="s">
        <v>631</v>
      </c>
      <c r="E112" s="2"/>
      <c r="F112">
        <v>20</v>
      </c>
      <c r="H112">
        <v>15</v>
      </c>
      <c r="J112">
        <f>SUM(F112:I112)</f>
        <v>35</v>
      </c>
    </row>
    <row r="113" spans="1:10" ht="27" x14ac:dyDescent="0.25">
      <c r="A113" s="17">
        <v>55</v>
      </c>
      <c r="B113" s="18" t="s">
        <v>216</v>
      </c>
      <c r="C113" s="1" t="s">
        <v>36</v>
      </c>
      <c r="D113" s="18" t="s">
        <v>152</v>
      </c>
      <c r="E113" s="2"/>
      <c r="F113">
        <v>10</v>
      </c>
      <c r="G113">
        <v>5</v>
      </c>
      <c r="J113">
        <f>SUM(F113:I113)</f>
        <v>15</v>
      </c>
    </row>
    <row r="114" spans="1:10" ht="27" x14ac:dyDescent="0.25">
      <c r="A114" s="17">
        <v>55</v>
      </c>
      <c r="B114" s="18" t="s">
        <v>217</v>
      </c>
      <c r="C114" s="1" t="s">
        <v>36</v>
      </c>
      <c r="D114" s="18" t="s">
        <v>152</v>
      </c>
      <c r="E114" s="2"/>
      <c r="F114">
        <v>5</v>
      </c>
      <c r="J114">
        <f>SUM(F114:I114)</f>
        <v>5</v>
      </c>
    </row>
    <row r="115" spans="1:10" ht="27" x14ac:dyDescent="0.25">
      <c r="A115" s="17">
        <v>55</v>
      </c>
      <c r="B115" s="18" t="s">
        <v>189</v>
      </c>
      <c r="C115" s="1" t="s">
        <v>32</v>
      </c>
      <c r="D115" s="18" t="s">
        <v>183</v>
      </c>
      <c r="E115" s="2"/>
      <c r="F115">
        <v>15</v>
      </c>
      <c r="H115">
        <v>5</v>
      </c>
      <c r="J115">
        <f>SUM(F115:I115)</f>
        <v>20</v>
      </c>
    </row>
    <row r="116" spans="1:10" ht="27" x14ac:dyDescent="0.25">
      <c r="A116" s="17">
        <v>55</v>
      </c>
      <c r="B116" s="26" t="s">
        <v>632</v>
      </c>
      <c r="C116" s="15" t="s">
        <v>32</v>
      </c>
      <c r="D116" s="26" t="s">
        <v>183</v>
      </c>
      <c r="E116" s="2"/>
      <c r="H116">
        <v>10</v>
      </c>
      <c r="J116">
        <f>SUM(H116:I116)</f>
        <v>10</v>
      </c>
    </row>
    <row r="117" spans="1:10" ht="27" x14ac:dyDescent="0.25">
      <c r="A117" s="17">
        <v>55</v>
      </c>
      <c r="B117" s="18" t="s">
        <v>390</v>
      </c>
      <c r="C117" s="1" t="s">
        <v>347</v>
      </c>
      <c r="D117" s="18" t="s">
        <v>348</v>
      </c>
      <c r="E117" s="2"/>
      <c r="G117">
        <v>10</v>
      </c>
      <c r="J117">
        <f>SUM(F117:I117)</f>
        <v>10</v>
      </c>
    </row>
    <row r="118" spans="1:10" ht="27" customHeight="1" x14ac:dyDescent="0.25">
      <c r="A118" s="17" t="s">
        <v>168</v>
      </c>
      <c r="B118" s="26" t="s">
        <v>635</v>
      </c>
      <c r="C118" s="15" t="s">
        <v>9</v>
      </c>
      <c r="D118" s="26" t="s">
        <v>240</v>
      </c>
      <c r="E118" s="2"/>
      <c r="H118">
        <v>5</v>
      </c>
      <c r="J118">
        <f>SUM(H118:I118)</f>
        <v>5</v>
      </c>
    </row>
    <row r="119" spans="1:10" ht="27" customHeight="1" x14ac:dyDescent="0.25">
      <c r="A119" s="17" t="s">
        <v>168</v>
      </c>
      <c r="B119" s="26" t="s">
        <v>636</v>
      </c>
      <c r="C119" s="15" t="s">
        <v>9</v>
      </c>
      <c r="D119" s="26" t="s">
        <v>10</v>
      </c>
      <c r="E119" s="2"/>
      <c r="H119">
        <v>5</v>
      </c>
      <c r="J119">
        <f>SUM(H119:I119)</f>
        <v>5</v>
      </c>
    </row>
    <row r="120" spans="1:10" ht="27" x14ac:dyDescent="0.25">
      <c r="A120" s="17" t="s">
        <v>168</v>
      </c>
      <c r="B120" s="18" t="s">
        <v>398</v>
      </c>
      <c r="C120" s="1" t="s">
        <v>36</v>
      </c>
      <c r="D120" s="18" t="s">
        <v>220</v>
      </c>
      <c r="E120" s="2"/>
      <c r="G120">
        <v>5</v>
      </c>
      <c r="J120">
        <f>SUM(F120:I120)</f>
        <v>5</v>
      </c>
    </row>
    <row r="121" spans="1:10" ht="27" x14ac:dyDescent="0.25">
      <c r="A121" s="17" t="s">
        <v>168</v>
      </c>
      <c r="B121" s="18" t="s">
        <v>396</v>
      </c>
      <c r="C121" s="1" t="s">
        <v>36</v>
      </c>
      <c r="D121" s="18" t="s">
        <v>220</v>
      </c>
      <c r="E121" s="2"/>
      <c r="G121">
        <v>10</v>
      </c>
      <c r="J121">
        <f>SUM(F121:I121)</f>
        <v>10</v>
      </c>
    </row>
    <row r="122" spans="1:10" ht="27" x14ac:dyDescent="0.25">
      <c r="A122" s="17" t="s">
        <v>168</v>
      </c>
      <c r="B122" s="18" t="s">
        <v>221</v>
      </c>
      <c r="C122" s="1" t="s">
        <v>27</v>
      </c>
      <c r="D122" s="18" t="s">
        <v>220</v>
      </c>
      <c r="E122" s="2"/>
      <c r="F122">
        <v>5</v>
      </c>
      <c r="J122">
        <f>SUM(F122:I122)</f>
        <v>5</v>
      </c>
    </row>
    <row r="123" spans="1:10" ht="47.25" customHeight="1" x14ac:dyDescent="0.25">
      <c r="A123" s="17" t="s">
        <v>168</v>
      </c>
      <c r="B123" s="18" t="s">
        <v>169</v>
      </c>
      <c r="C123" s="1" t="s">
        <v>9</v>
      </c>
      <c r="D123" s="18" t="s">
        <v>170</v>
      </c>
      <c r="E123" s="2"/>
      <c r="F123">
        <v>10</v>
      </c>
      <c r="G123">
        <v>5</v>
      </c>
      <c r="J123">
        <f>SUM(F123:I123)</f>
        <v>15</v>
      </c>
    </row>
    <row r="124" spans="1:10" ht="27" x14ac:dyDescent="0.25">
      <c r="A124" s="17" t="s">
        <v>168</v>
      </c>
      <c r="B124" s="18" t="s">
        <v>193</v>
      </c>
      <c r="C124" s="1" t="s">
        <v>48</v>
      </c>
      <c r="D124" s="18" t="s">
        <v>191</v>
      </c>
      <c r="E124" s="2"/>
      <c r="F124">
        <v>20</v>
      </c>
      <c r="J124">
        <f>SUM(F124:I124)</f>
        <v>20</v>
      </c>
    </row>
    <row r="125" spans="1:10" ht="48" customHeight="1" x14ac:dyDescent="0.25">
      <c r="A125" s="17" t="s">
        <v>168</v>
      </c>
      <c r="B125" s="18" t="s">
        <v>210</v>
      </c>
      <c r="C125" s="1" t="s">
        <v>51</v>
      </c>
      <c r="D125" s="18" t="s">
        <v>207</v>
      </c>
      <c r="E125" s="2"/>
      <c r="F125">
        <v>15</v>
      </c>
      <c r="G125">
        <v>20</v>
      </c>
      <c r="H125">
        <v>20</v>
      </c>
      <c r="J125">
        <f>SUM(F125:I125)</f>
        <v>55</v>
      </c>
    </row>
    <row r="126" spans="1:10" ht="27" x14ac:dyDescent="0.25">
      <c r="A126" s="51" t="s">
        <v>168</v>
      </c>
      <c r="B126" s="37" t="s">
        <v>181</v>
      </c>
      <c r="C126" s="38" t="s">
        <v>18</v>
      </c>
      <c r="D126" s="37" t="s">
        <v>140</v>
      </c>
      <c r="E126" s="39"/>
      <c r="F126">
        <v>10</v>
      </c>
      <c r="H126">
        <v>10</v>
      </c>
      <c r="J126">
        <f>SUM(F126:I126)</f>
        <v>20</v>
      </c>
    </row>
    <row r="127" spans="1:10" ht="33.75" x14ac:dyDescent="0.25">
      <c r="A127" s="51" t="s">
        <v>168</v>
      </c>
      <c r="B127" s="8" t="s">
        <v>397</v>
      </c>
      <c r="C127" s="8" t="s">
        <v>515</v>
      </c>
      <c r="D127" s="8" t="s">
        <v>516</v>
      </c>
      <c r="E127" s="50"/>
      <c r="G127">
        <v>10</v>
      </c>
      <c r="H127">
        <v>10</v>
      </c>
      <c r="J127">
        <f>SUM(F127:I127)</f>
        <v>20</v>
      </c>
    </row>
    <row r="128" spans="1:10" ht="27" x14ac:dyDescent="0.25">
      <c r="A128" s="51" t="s">
        <v>168</v>
      </c>
      <c r="B128" s="8" t="s">
        <v>395</v>
      </c>
      <c r="C128" s="8" t="s">
        <v>367</v>
      </c>
      <c r="D128" s="8" t="s">
        <v>368</v>
      </c>
      <c r="E128" s="50"/>
      <c r="G128">
        <v>15</v>
      </c>
      <c r="J128">
        <f>SUM(F128:I128)</f>
        <v>15</v>
      </c>
    </row>
    <row r="129" spans="1:10" ht="27" x14ac:dyDescent="0.25">
      <c r="A129" s="52" t="s">
        <v>168</v>
      </c>
      <c r="B129" s="67" t="s">
        <v>634</v>
      </c>
      <c r="C129" s="67" t="s">
        <v>32</v>
      </c>
      <c r="D129" s="67" t="s">
        <v>183</v>
      </c>
      <c r="E129" s="50"/>
      <c r="H129">
        <v>15</v>
      </c>
      <c r="J129">
        <f>SUM(H129:I129)</f>
        <v>15</v>
      </c>
    </row>
  </sheetData>
  <autoFilter ref="A1:J1">
    <sortState ref="A2:J129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zoomScale="80" zoomScaleNormal="80" workbookViewId="0">
      <selection activeCell="A101" sqref="A101:XFD105"/>
    </sheetView>
  </sheetViews>
  <sheetFormatPr defaultRowHeight="15" x14ac:dyDescent="0.25"/>
  <cols>
    <col min="1" max="1" width="10" customWidth="1"/>
    <col min="2" max="2" width="13.140625" customWidth="1"/>
    <col min="3" max="3" width="16.28515625" customWidth="1"/>
    <col min="4" max="4" width="14.140625" customWidth="1"/>
    <col min="5" max="5" width="8.28515625" customWidth="1"/>
    <col min="6" max="6" width="10" customWidth="1"/>
    <col min="7" max="7" width="10.85546875" customWidth="1"/>
    <col min="8" max="9" width="11.85546875" customWidth="1"/>
  </cols>
  <sheetData>
    <row r="1" spans="1:10" ht="26.25" x14ac:dyDescent="0.4">
      <c r="A1" s="9" t="s">
        <v>80</v>
      </c>
      <c r="B1" s="9" t="s">
        <v>81</v>
      </c>
      <c r="C1" s="9" t="s">
        <v>82</v>
      </c>
      <c r="D1" s="9" t="s">
        <v>0</v>
      </c>
      <c r="E1" s="10" t="s">
        <v>1</v>
      </c>
      <c r="F1" s="11" t="s">
        <v>53</v>
      </c>
      <c r="G1" s="11" t="s">
        <v>55</v>
      </c>
      <c r="H1" s="12" t="s">
        <v>56</v>
      </c>
      <c r="I1" s="11" t="s">
        <v>57</v>
      </c>
      <c r="J1" s="11" t="s">
        <v>54</v>
      </c>
    </row>
    <row r="2" spans="1:10" ht="27" x14ac:dyDescent="0.25">
      <c r="A2" s="17">
        <v>34</v>
      </c>
      <c r="B2" s="1" t="s">
        <v>228</v>
      </c>
      <c r="C2" s="1" t="s">
        <v>158</v>
      </c>
      <c r="D2" s="1" t="s">
        <v>229</v>
      </c>
      <c r="E2" s="2"/>
      <c r="F2">
        <v>5</v>
      </c>
      <c r="J2">
        <f>SUM(F2:I2)</f>
        <v>5</v>
      </c>
    </row>
    <row r="3" spans="1:10" ht="27" x14ac:dyDescent="0.25">
      <c r="A3" s="17">
        <v>34</v>
      </c>
      <c r="B3" s="1" t="s">
        <v>449</v>
      </c>
      <c r="C3" s="1" t="s">
        <v>9</v>
      </c>
      <c r="D3" s="1" t="s">
        <v>167</v>
      </c>
      <c r="E3" s="2"/>
      <c r="G3">
        <v>5</v>
      </c>
      <c r="H3">
        <v>15</v>
      </c>
      <c r="J3">
        <f>SUM(F3:I3)</f>
        <v>20</v>
      </c>
    </row>
    <row r="4" spans="1:10" ht="27" x14ac:dyDescent="0.25">
      <c r="A4" s="17">
        <v>34</v>
      </c>
      <c r="B4" s="1" t="s">
        <v>286</v>
      </c>
      <c r="C4" s="1" t="s">
        <v>37</v>
      </c>
      <c r="D4" s="1" t="s">
        <v>154</v>
      </c>
      <c r="E4" s="2"/>
      <c r="F4">
        <v>5</v>
      </c>
      <c r="G4">
        <v>10</v>
      </c>
      <c r="J4">
        <f>SUM(F4:I4)</f>
        <v>15</v>
      </c>
    </row>
    <row r="5" spans="1:10" ht="27" x14ac:dyDescent="0.25">
      <c r="A5" s="17">
        <v>34</v>
      </c>
      <c r="B5" s="1" t="s">
        <v>446</v>
      </c>
      <c r="C5" s="1" t="s">
        <v>351</v>
      </c>
      <c r="D5" s="1" t="s">
        <v>352</v>
      </c>
      <c r="E5" s="2"/>
      <c r="G5">
        <v>15</v>
      </c>
      <c r="J5">
        <f>SUM(F5:I5)</f>
        <v>15</v>
      </c>
    </row>
    <row r="6" spans="1:10" ht="27" x14ac:dyDescent="0.25">
      <c r="A6" s="17">
        <v>34</v>
      </c>
      <c r="B6" s="15" t="s">
        <v>641</v>
      </c>
      <c r="C6" s="15" t="s">
        <v>342</v>
      </c>
      <c r="D6" s="15" t="s">
        <v>599</v>
      </c>
      <c r="E6" s="2"/>
      <c r="H6">
        <v>5</v>
      </c>
      <c r="J6">
        <f>SUM(H6:I6)</f>
        <v>5</v>
      </c>
    </row>
    <row r="7" spans="1:10" ht="27" x14ac:dyDescent="0.25">
      <c r="A7" s="17">
        <v>34</v>
      </c>
      <c r="B7" s="15" t="s">
        <v>640</v>
      </c>
      <c r="C7" s="15" t="s">
        <v>9</v>
      </c>
      <c r="D7" s="15" t="s">
        <v>10</v>
      </c>
      <c r="E7" s="2"/>
      <c r="H7">
        <v>10</v>
      </c>
      <c r="J7">
        <f>SUM(H7:I7)</f>
        <v>10</v>
      </c>
    </row>
    <row r="8" spans="1:10" ht="27" x14ac:dyDescent="0.25">
      <c r="A8" s="17">
        <v>34</v>
      </c>
      <c r="B8" s="26" t="s">
        <v>639</v>
      </c>
      <c r="C8" s="15" t="s">
        <v>610</v>
      </c>
      <c r="D8" s="26" t="s">
        <v>611</v>
      </c>
      <c r="E8" s="2"/>
      <c r="H8">
        <v>10</v>
      </c>
      <c r="J8">
        <f>SUM(H8:I8)</f>
        <v>10</v>
      </c>
    </row>
    <row r="9" spans="1:10" ht="27" x14ac:dyDescent="0.25">
      <c r="A9" s="17">
        <v>34</v>
      </c>
      <c r="B9" s="18" t="s">
        <v>267</v>
      </c>
      <c r="C9" s="1" t="s">
        <v>51</v>
      </c>
      <c r="D9" s="18" t="s">
        <v>268</v>
      </c>
      <c r="E9" s="2"/>
      <c r="F9">
        <v>10</v>
      </c>
      <c r="J9">
        <f>SUM(F9:I9)</f>
        <v>10</v>
      </c>
    </row>
    <row r="10" spans="1:10" ht="24.75" customHeight="1" x14ac:dyDescent="0.25">
      <c r="A10" s="17">
        <v>34</v>
      </c>
      <c r="B10" s="18" t="s">
        <v>269</v>
      </c>
      <c r="C10" s="1" t="s">
        <v>51</v>
      </c>
      <c r="D10" s="18" t="s">
        <v>207</v>
      </c>
      <c r="E10" s="2"/>
      <c r="F10">
        <v>10</v>
      </c>
      <c r="J10">
        <f>SUM(F10:I10)</f>
        <v>10</v>
      </c>
    </row>
    <row r="11" spans="1:10" ht="24.75" customHeight="1" x14ac:dyDescent="0.25">
      <c r="A11" s="17">
        <v>34</v>
      </c>
      <c r="B11" s="18" t="s">
        <v>290</v>
      </c>
      <c r="C11" s="1" t="s">
        <v>52</v>
      </c>
      <c r="D11" s="18" t="s">
        <v>289</v>
      </c>
      <c r="E11" s="2"/>
      <c r="F11">
        <v>15</v>
      </c>
      <c r="G11">
        <v>20</v>
      </c>
      <c r="H11">
        <v>10</v>
      </c>
      <c r="J11">
        <f>SUM(F11:I11)</f>
        <v>45</v>
      </c>
    </row>
    <row r="12" spans="1:10" ht="30.75" customHeight="1" x14ac:dyDescent="0.25">
      <c r="A12" s="17">
        <v>34</v>
      </c>
      <c r="B12" s="18" t="s">
        <v>288</v>
      </c>
      <c r="C12" s="1" t="s">
        <v>52</v>
      </c>
      <c r="D12" s="18" t="s">
        <v>289</v>
      </c>
      <c r="E12" s="2"/>
      <c r="F12">
        <v>20</v>
      </c>
      <c r="J12">
        <f>SUM(F12:I12)</f>
        <v>20</v>
      </c>
    </row>
    <row r="13" spans="1:10" ht="27" x14ac:dyDescent="0.25">
      <c r="A13" s="17">
        <v>34</v>
      </c>
      <c r="B13" s="18" t="s">
        <v>447</v>
      </c>
      <c r="C13" s="1" t="s">
        <v>319</v>
      </c>
      <c r="D13" s="18" t="s">
        <v>320</v>
      </c>
      <c r="E13" s="2"/>
      <c r="G13">
        <v>10</v>
      </c>
      <c r="J13">
        <f>SUM(F13:I13)</f>
        <v>10</v>
      </c>
    </row>
    <row r="14" spans="1:10" ht="27" x14ac:dyDescent="0.25">
      <c r="A14" s="17">
        <v>34</v>
      </c>
      <c r="B14" s="26" t="s">
        <v>642</v>
      </c>
      <c r="C14" s="15" t="s">
        <v>550</v>
      </c>
      <c r="D14" s="26" t="s">
        <v>551</v>
      </c>
      <c r="E14" s="2"/>
      <c r="H14">
        <v>5</v>
      </c>
      <c r="J14">
        <f>SUM(H14:I14)</f>
        <v>5</v>
      </c>
    </row>
    <row r="15" spans="1:10" ht="24" customHeight="1" x14ac:dyDescent="0.25">
      <c r="A15" s="17">
        <v>34</v>
      </c>
      <c r="B15" s="18" t="s">
        <v>448</v>
      </c>
      <c r="C15" s="1" t="s">
        <v>33</v>
      </c>
      <c r="D15" s="18" t="s">
        <v>142</v>
      </c>
      <c r="E15" s="2"/>
      <c r="G15">
        <v>5</v>
      </c>
      <c r="J15">
        <f>SUM(F15:I15)</f>
        <v>5</v>
      </c>
    </row>
    <row r="16" spans="1:10" ht="27" x14ac:dyDescent="0.25">
      <c r="A16" s="17">
        <v>34</v>
      </c>
      <c r="B16" s="26" t="s">
        <v>637</v>
      </c>
      <c r="C16" s="15" t="s">
        <v>638</v>
      </c>
      <c r="D16" s="26" t="s">
        <v>142</v>
      </c>
      <c r="E16" s="2"/>
      <c r="H16">
        <v>20</v>
      </c>
      <c r="J16">
        <f>SUM(H16:I16)</f>
        <v>20</v>
      </c>
    </row>
    <row r="17" spans="1:10" ht="27" x14ac:dyDescent="0.25">
      <c r="A17" s="17">
        <v>38</v>
      </c>
      <c r="B17" s="15" t="s">
        <v>646</v>
      </c>
      <c r="C17" s="15" t="s">
        <v>617</v>
      </c>
      <c r="D17" s="1" t="s">
        <v>647</v>
      </c>
      <c r="E17" s="2"/>
      <c r="H17">
        <v>5</v>
      </c>
      <c r="J17">
        <f>SUM(H17:I17)</f>
        <v>5</v>
      </c>
    </row>
    <row r="18" spans="1:10" ht="27" x14ac:dyDescent="0.25">
      <c r="A18" s="17">
        <v>38</v>
      </c>
      <c r="B18" s="15" t="s">
        <v>643</v>
      </c>
      <c r="C18" s="15" t="s">
        <v>158</v>
      </c>
      <c r="D18" s="15" t="s">
        <v>229</v>
      </c>
      <c r="E18" s="2"/>
      <c r="H18">
        <v>20</v>
      </c>
      <c r="J18">
        <f>SUM(H18:I18)</f>
        <v>20</v>
      </c>
    </row>
    <row r="19" spans="1:10" ht="27" x14ac:dyDescent="0.25">
      <c r="A19" s="17">
        <v>38</v>
      </c>
      <c r="B19" s="1" t="s">
        <v>454</v>
      </c>
      <c r="C19" s="1" t="s">
        <v>3</v>
      </c>
      <c r="D19" s="1" t="s">
        <v>4</v>
      </c>
      <c r="E19" s="2"/>
      <c r="G19">
        <v>10</v>
      </c>
      <c r="J19">
        <f>SUM(F19:I19)</f>
        <v>10</v>
      </c>
    </row>
    <row r="20" spans="1:10" ht="27" x14ac:dyDescent="0.25">
      <c r="A20" s="17">
        <v>38</v>
      </c>
      <c r="B20" s="1" t="s">
        <v>452</v>
      </c>
      <c r="C20" s="1" t="s">
        <v>9</v>
      </c>
      <c r="D20" s="1" t="s">
        <v>167</v>
      </c>
      <c r="E20" s="2"/>
      <c r="G20">
        <v>15</v>
      </c>
      <c r="H20">
        <v>5</v>
      </c>
      <c r="J20">
        <f>SUM(F20:I20)</f>
        <v>20</v>
      </c>
    </row>
    <row r="21" spans="1:10" ht="27" x14ac:dyDescent="0.25">
      <c r="A21" s="17">
        <v>38</v>
      </c>
      <c r="B21" s="1" t="s">
        <v>234</v>
      </c>
      <c r="C21" s="1" t="s">
        <v>9</v>
      </c>
      <c r="D21" s="1" t="s">
        <v>167</v>
      </c>
      <c r="E21" s="2"/>
      <c r="F21">
        <v>5</v>
      </c>
      <c r="G21">
        <v>5</v>
      </c>
      <c r="J21">
        <f>SUM(F21:I21)</f>
        <v>10</v>
      </c>
    </row>
    <row r="22" spans="1:10" ht="27" x14ac:dyDescent="0.25">
      <c r="A22" s="17">
        <v>38</v>
      </c>
      <c r="B22" s="1" t="s">
        <v>455</v>
      </c>
      <c r="C22" s="1" t="s">
        <v>42</v>
      </c>
      <c r="D22" s="1" t="s">
        <v>456</v>
      </c>
      <c r="E22" s="2"/>
      <c r="G22">
        <v>5</v>
      </c>
      <c r="J22">
        <f>SUM(F22:I22)</f>
        <v>5</v>
      </c>
    </row>
    <row r="23" spans="1:10" ht="27" x14ac:dyDescent="0.25">
      <c r="A23" s="17">
        <v>38</v>
      </c>
      <c r="B23" s="18" t="s">
        <v>271</v>
      </c>
      <c r="C23" s="1" t="s">
        <v>51</v>
      </c>
      <c r="D23" s="18" t="s">
        <v>268</v>
      </c>
      <c r="E23" s="2"/>
      <c r="F23">
        <v>10</v>
      </c>
      <c r="J23">
        <f>SUM(F23:I23)</f>
        <v>10</v>
      </c>
    </row>
    <row r="24" spans="1:10" ht="26.25" customHeight="1" x14ac:dyDescent="0.25">
      <c r="A24" s="17">
        <v>38</v>
      </c>
      <c r="B24" s="18" t="s">
        <v>270</v>
      </c>
      <c r="C24" s="1" t="s">
        <v>51</v>
      </c>
      <c r="D24" s="18" t="s">
        <v>268</v>
      </c>
      <c r="E24" s="2"/>
      <c r="F24">
        <v>20</v>
      </c>
      <c r="J24">
        <f>SUM(F24:I24)</f>
        <v>20</v>
      </c>
    </row>
    <row r="25" spans="1:10" ht="25.5" customHeight="1" x14ac:dyDescent="0.25">
      <c r="A25" s="17">
        <v>38</v>
      </c>
      <c r="B25" s="18" t="s">
        <v>265</v>
      </c>
      <c r="C25" s="1" t="s">
        <v>645</v>
      </c>
      <c r="D25" s="18" t="s">
        <v>266</v>
      </c>
      <c r="E25" s="2"/>
      <c r="F25">
        <v>10</v>
      </c>
      <c r="H25">
        <v>10</v>
      </c>
      <c r="J25">
        <f>SUM(F25:I25)</f>
        <v>20</v>
      </c>
    </row>
    <row r="26" spans="1:10" ht="27" x14ac:dyDescent="0.25">
      <c r="A26" s="17">
        <v>38</v>
      </c>
      <c r="B26" s="18" t="s">
        <v>453</v>
      </c>
      <c r="C26" s="1" t="s">
        <v>50</v>
      </c>
      <c r="D26" s="18" t="s">
        <v>136</v>
      </c>
      <c r="E26" s="2"/>
      <c r="G26">
        <v>10</v>
      </c>
      <c r="J26">
        <f>SUM(F26:I26)</f>
        <v>10</v>
      </c>
    </row>
    <row r="27" spans="1:10" ht="27" x14ac:dyDescent="0.25">
      <c r="A27" s="17">
        <v>38</v>
      </c>
      <c r="B27" s="18" t="s">
        <v>246</v>
      </c>
      <c r="C27" s="1" t="s">
        <v>16</v>
      </c>
      <c r="D27" s="18" t="s">
        <v>172</v>
      </c>
      <c r="E27" s="2"/>
      <c r="F27">
        <v>5</v>
      </c>
      <c r="J27">
        <f>SUM(F27:I27)</f>
        <v>5</v>
      </c>
    </row>
    <row r="28" spans="1:10" ht="27" x14ac:dyDescent="0.25">
      <c r="A28" s="17">
        <v>38</v>
      </c>
      <c r="B28" s="18" t="s">
        <v>450</v>
      </c>
      <c r="C28" s="1" t="s">
        <v>427</v>
      </c>
      <c r="D28" s="18" t="s">
        <v>451</v>
      </c>
      <c r="E28" s="2"/>
      <c r="G28">
        <v>20</v>
      </c>
      <c r="H28">
        <v>20</v>
      </c>
      <c r="J28">
        <f>SUM(F28:I28)</f>
        <v>40</v>
      </c>
    </row>
    <row r="29" spans="1:10" ht="27" x14ac:dyDescent="0.25">
      <c r="A29" s="17">
        <v>38</v>
      </c>
      <c r="B29" s="18" t="s">
        <v>255</v>
      </c>
      <c r="C29" s="1" t="s">
        <v>644</v>
      </c>
      <c r="D29" s="18" t="s">
        <v>142</v>
      </c>
      <c r="E29" s="2"/>
      <c r="F29">
        <v>15</v>
      </c>
      <c r="H29">
        <v>15</v>
      </c>
      <c r="J29">
        <f>SUM(F29:I29)</f>
        <v>30</v>
      </c>
    </row>
    <row r="30" spans="1:10" ht="27" x14ac:dyDescent="0.25">
      <c r="A30" s="17">
        <v>42</v>
      </c>
      <c r="B30" s="1" t="s">
        <v>457</v>
      </c>
      <c r="C30" s="1" t="s">
        <v>13</v>
      </c>
      <c r="D30" s="1" t="s">
        <v>153</v>
      </c>
      <c r="E30" s="2"/>
      <c r="G30">
        <v>15</v>
      </c>
      <c r="H30">
        <v>5</v>
      </c>
      <c r="J30">
        <f>SUM(F30:I30)</f>
        <v>20</v>
      </c>
    </row>
    <row r="31" spans="1:10" ht="27" x14ac:dyDescent="0.25">
      <c r="A31" s="17">
        <v>42</v>
      </c>
      <c r="B31" s="1" t="s">
        <v>235</v>
      </c>
      <c r="C31" s="1" t="s">
        <v>9</v>
      </c>
      <c r="D31" s="1" t="s">
        <v>167</v>
      </c>
      <c r="E31" s="2"/>
      <c r="F31">
        <v>20</v>
      </c>
      <c r="G31">
        <v>20</v>
      </c>
      <c r="H31">
        <v>15</v>
      </c>
      <c r="J31">
        <f>SUM(F31:I31)</f>
        <v>55</v>
      </c>
    </row>
    <row r="32" spans="1:10" ht="27" x14ac:dyDescent="0.25">
      <c r="A32" s="17">
        <v>42</v>
      </c>
      <c r="B32" s="15" t="s">
        <v>648</v>
      </c>
      <c r="C32" s="15" t="s">
        <v>9</v>
      </c>
      <c r="D32" s="15" t="s">
        <v>167</v>
      </c>
      <c r="E32" s="2"/>
      <c r="H32">
        <v>5</v>
      </c>
      <c r="J32">
        <f>SUM(H32:I32)</f>
        <v>5</v>
      </c>
    </row>
    <row r="33" spans="1:10" ht="27" x14ac:dyDescent="0.25">
      <c r="A33" s="17">
        <v>42</v>
      </c>
      <c r="B33" s="1" t="s">
        <v>236</v>
      </c>
      <c r="C33" s="1" t="s">
        <v>9</v>
      </c>
      <c r="D33" s="1" t="s">
        <v>167</v>
      </c>
      <c r="E33" s="2"/>
      <c r="F33">
        <v>15</v>
      </c>
      <c r="H33">
        <v>10</v>
      </c>
      <c r="J33">
        <f>SUM(F33:I33)</f>
        <v>25</v>
      </c>
    </row>
    <row r="34" spans="1:10" ht="27" x14ac:dyDescent="0.25">
      <c r="A34" s="17">
        <v>42</v>
      </c>
      <c r="B34" s="1" t="s">
        <v>459</v>
      </c>
      <c r="C34" s="1" t="s">
        <v>387</v>
      </c>
      <c r="D34" s="1" t="s">
        <v>495</v>
      </c>
      <c r="E34" s="2"/>
      <c r="G34">
        <v>10</v>
      </c>
      <c r="J34">
        <f>SUM(F34:I34)</f>
        <v>10</v>
      </c>
    </row>
    <row r="35" spans="1:10" ht="27" x14ac:dyDescent="0.25">
      <c r="A35" s="17">
        <v>42</v>
      </c>
      <c r="B35" s="18" t="s">
        <v>258</v>
      </c>
      <c r="C35" s="1" t="s">
        <v>32</v>
      </c>
      <c r="D35" s="18" t="s">
        <v>144</v>
      </c>
      <c r="E35" s="2"/>
      <c r="F35">
        <v>10</v>
      </c>
      <c r="G35">
        <v>5</v>
      </c>
      <c r="J35">
        <f>SUM(F35:I35)</f>
        <v>15</v>
      </c>
    </row>
    <row r="36" spans="1:10" ht="27" x14ac:dyDescent="0.25">
      <c r="A36" s="17">
        <v>42</v>
      </c>
      <c r="B36" s="18" t="s">
        <v>277</v>
      </c>
      <c r="C36" s="1" t="s">
        <v>29</v>
      </c>
      <c r="D36" s="18" t="s">
        <v>212</v>
      </c>
      <c r="E36" s="2"/>
      <c r="F36">
        <v>5</v>
      </c>
      <c r="H36">
        <v>10</v>
      </c>
      <c r="J36">
        <f>SUM(F36:I36)</f>
        <v>15</v>
      </c>
    </row>
    <row r="37" spans="1:10" ht="33.75" x14ac:dyDescent="0.25">
      <c r="A37" s="17">
        <v>42</v>
      </c>
      <c r="B37" s="18" t="s">
        <v>460</v>
      </c>
      <c r="C37" s="1" t="s">
        <v>327</v>
      </c>
      <c r="D37" s="18" t="s">
        <v>328</v>
      </c>
      <c r="E37" s="2"/>
      <c r="G37">
        <v>5</v>
      </c>
      <c r="J37">
        <f>SUM(F37:I37)</f>
        <v>5</v>
      </c>
    </row>
    <row r="38" spans="1:10" ht="27" x14ac:dyDescent="0.25">
      <c r="A38" s="17">
        <v>42</v>
      </c>
      <c r="B38" s="18" t="s">
        <v>458</v>
      </c>
      <c r="C38" s="1" t="s">
        <v>42</v>
      </c>
      <c r="D38" s="18" t="s">
        <v>151</v>
      </c>
      <c r="E38" s="2"/>
      <c r="G38">
        <v>10</v>
      </c>
      <c r="H38">
        <v>10</v>
      </c>
      <c r="J38">
        <f>SUM(F38:I38)</f>
        <v>20</v>
      </c>
    </row>
    <row r="39" spans="1:10" ht="30.75" customHeight="1" x14ac:dyDescent="0.25">
      <c r="A39" s="17">
        <v>42</v>
      </c>
      <c r="B39" s="18" t="s">
        <v>261</v>
      </c>
      <c r="C39" s="1" t="s">
        <v>3</v>
      </c>
      <c r="D39" s="18" t="s">
        <v>65</v>
      </c>
      <c r="E39" s="2"/>
      <c r="F39">
        <v>10</v>
      </c>
      <c r="J39">
        <f>SUM(F39:I39)</f>
        <v>10</v>
      </c>
    </row>
    <row r="40" spans="1:10" ht="27" x14ac:dyDescent="0.25">
      <c r="A40" s="17">
        <v>42</v>
      </c>
      <c r="B40" s="18" t="s">
        <v>259</v>
      </c>
      <c r="C40" s="1" t="s">
        <v>32</v>
      </c>
      <c r="D40" s="18" t="s">
        <v>183</v>
      </c>
      <c r="E40" s="2"/>
      <c r="F40">
        <v>5</v>
      </c>
      <c r="J40">
        <f>SUM(F40:I40)</f>
        <v>5</v>
      </c>
    </row>
    <row r="41" spans="1:10" ht="27" x14ac:dyDescent="0.25">
      <c r="A41" s="17">
        <v>46</v>
      </c>
      <c r="B41" s="18" t="s">
        <v>462</v>
      </c>
      <c r="C41" s="1" t="s">
        <v>9</v>
      </c>
      <c r="D41" s="18" t="s">
        <v>167</v>
      </c>
      <c r="E41" s="2"/>
      <c r="G41">
        <v>15</v>
      </c>
      <c r="H41">
        <v>20</v>
      </c>
      <c r="J41">
        <f>SUM(F41:I41)</f>
        <v>35</v>
      </c>
    </row>
    <row r="42" spans="1:10" ht="29.25" customHeight="1" x14ac:dyDescent="0.25">
      <c r="A42" s="17">
        <v>46</v>
      </c>
      <c r="B42" s="15" t="s">
        <v>649</v>
      </c>
      <c r="C42" s="15" t="s">
        <v>9</v>
      </c>
      <c r="D42" s="15" t="s">
        <v>167</v>
      </c>
      <c r="E42" s="2"/>
      <c r="H42">
        <v>10</v>
      </c>
      <c r="J42">
        <f>SUM(H42:I42)</f>
        <v>10</v>
      </c>
    </row>
    <row r="43" spans="1:10" ht="27" x14ac:dyDescent="0.25">
      <c r="A43" s="17">
        <v>46</v>
      </c>
      <c r="B43" s="15" t="s">
        <v>651</v>
      </c>
      <c r="C43" s="15" t="s">
        <v>36</v>
      </c>
      <c r="D43" s="1" t="s">
        <v>652</v>
      </c>
      <c r="E43" s="2"/>
      <c r="H43">
        <v>5</v>
      </c>
      <c r="J43">
        <f>SUM(H43:I43)</f>
        <v>5</v>
      </c>
    </row>
    <row r="44" spans="1:10" ht="34.5" customHeight="1" x14ac:dyDescent="0.25">
      <c r="A44" s="17">
        <v>46</v>
      </c>
      <c r="B44" s="1" t="s">
        <v>272</v>
      </c>
      <c r="C44" s="1" t="s">
        <v>51</v>
      </c>
      <c r="D44" s="1" t="s">
        <v>207</v>
      </c>
      <c r="E44" s="2"/>
      <c r="F44">
        <v>10</v>
      </c>
      <c r="J44">
        <f>SUM(F44:I44)</f>
        <v>10</v>
      </c>
    </row>
    <row r="45" spans="1:10" ht="27" x14ac:dyDescent="0.25">
      <c r="A45" s="17">
        <v>46</v>
      </c>
      <c r="B45" s="1" t="s">
        <v>273</v>
      </c>
      <c r="C45" s="1" t="s">
        <v>51</v>
      </c>
      <c r="D45" s="1" t="s">
        <v>207</v>
      </c>
      <c r="E45" s="2"/>
      <c r="F45">
        <v>5</v>
      </c>
      <c r="J45">
        <f>SUM(F45:I45)</f>
        <v>5</v>
      </c>
    </row>
    <row r="46" spans="1:10" ht="27" x14ac:dyDescent="0.25">
      <c r="A46" s="17">
        <v>46</v>
      </c>
      <c r="B46" s="1" t="s">
        <v>248</v>
      </c>
      <c r="C46" s="1" t="s">
        <v>35</v>
      </c>
      <c r="D46" s="1" t="s">
        <v>136</v>
      </c>
      <c r="E46" s="2"/>
      <c r="F46">
        <v>15</v>
      </c>
      <c r="J46">
        <f>SUM(F46:I46)</f>
        <v>15</v>
      </c>
    </row>
    <row r="47" spans="1:10" ht="27" x14ac:dyDescent="0.25">
      <c r="A47" s="17">
        <v>46</v>
      </c>
      <c r="B47" s="1" t="s">
        <v>249</v>
      </c>
      <c r="C47" s="1" t="s">
        <v>35</v>
      </c>
      <c r="D47" s="1" t="s">
        <v>136</v>
      </c>
      <c r="E47" s="2"/>
      <c r="F47">
        <v>10</v>
      </c>
      <c r="J47">
        <f>SUM(F47:I47)</f>
        <v>10</v>
      </c>
    </row>
    <row r="48" spans="1:10" ht="33.75" x14ac:dyDescent="0.25">
      <c r="A48" s="17">
        <v>46</v>
      </c>
      <c r="B48" s="18" t="s">
        <v>247</v>
      </c>
      <c r="C48" s="1" t="s">
        <v>444</v>
      </c>
      <c r="D48" s="18" t="s">
        <v>136</v>
      </c>
      <c r="E48" s="2"/>
      <c r="F48">
        <v>20</v>
      </c>
      <c r="G48">
        <v>5</v>
      </c>
      <c r="J48">
        <f>SUM(F48:I48)</f>
        <v>25</v>
      </c>
    </row>
    <row r="49" spans="1:10" ht="27" x14ac:dyDescent="0.25">
      <c r="A49" s="17">
        <v>46</v>
      </c>
      <c r="B49" s="18" t="s">
        <v>461</v>
      </c>
      <c r="C49" s="1" t="s">
        <v>50</v>
      </c>
      <c r="D49" s="18" t="s">
        <v>136</v>
      </c>
      <c r="E49" s="2"/>
      <c r="G49">
        <v>20</v>
      </c>
      <c r="J49">
        <f>SUM(F49:I49)</f>
        <v>20</v>
      </c>
    </row>
    <row r="50" spans="1:10" ht="27" x14ac:dyDescent="0.25">
      <c r="A50" s="17">
        <v>46</v>
      </c>
      <c r="B50" s="18" t="s">
        <v>260</v>
      </c>
      <c r="C50" s="1" t="s">
        <v>32</v>
      </c>
      <c r="D50" s="18" t="s">
        <v>185</v>
      </c>
      <c r="E50" s="2"/>
      <c r="F50">
        <v>5</v>
      </c>
      <c r="J50">
        <f>SUM(F50:I50)</f>
        <v>5</v>
      </c>
    </row>
    <row r="51" spans="1:10" ht="27" x14ac:dyDescent="0.25">
      <c r="A51" s="17">
        <v>46</v>
      </c>
      <c r="B51" s="18" t="s">
        <v>463</v>
      </c>
      <c r="C51" s="1" t="s">
        <v>42</v>
      </c>
      <c r="D51" s="18" t="s">
        <v>151</v>
      </c>
      <c r="E51" s="2"/>
      <c r="G51">
        <v>10</v>
      </c>
      <c r="H51">
        <v>10</v>
      </c>
      <c r="J51">
        <f>SUM(F51:I51)</f>
        <v>20</v>
      </c>
    </row>
    <row r="52" spans="1:10" ht="34.5" customHeight="1" x14ac:dyDescent="0.25">
      <c r="A52" s="17">
        <v>46</v>
      </c>
      <c r="B52" s="18" t="s">
        <v>464</v>
      </c>
      <c r="C52" s="1" t="s">
        <v>42</v>
      </c>
      <c r="D52" s="18" t="s">
        <v>151</v>
      </c>
      <c r="E52" s="2"/>
      <c r="G52">
        <v>10</v>
      </c>
      <c r="H52">
        <v>15</v>
      </c>
      <c r="J52">
        <f>SUM(F52:I52)</f>
        <v>25</v>
      </c>
    </row>
    <row r="53" spans="1:10" ht="27" x14ac:dyDescent="0.25">
      <c r="A53" s="17">
        <v>46</v>
      </c>
      <c r="B53" s="26" t="s">
        <v>650</v>
      </c>
      <c r="C53" s="15" t="s">
        <v>427</v>
      </c>
      <c r="D53" s="26" t="s">
        <v>451</v>
      </c>
      <c r="E53" s="2"/>
      <c r="H53">
        <v>5</v>
      </c>
      <c r="J53">
        <f>SUM(H53:I53)</f>
        <v>5</v>
      </c>
    </row>
    <row r="54" spans="1:10" ht="27" x14ac:dyDescent="0.25">
      <c r="A54" s="17">
        <v>46</v>
      </c>
      <c r="B54" s="18" t="s">
        <v>465</v>
      </c>
      <c r="C54" s="1" t="s">
        <v>32</v>
      </c>
      <c r="D54" s="18" t="s">
        <v>183</v>
      </c>
      <c r="E54" s="2"/>
      <c r="G54">
        <v>5</v>
      </c>
      <c r="J54">
        <f>SUM(F54:I54)</f>
        <v>5</v>
      </c>
    </row>
    <row r="55" spans="1:10" ht="27" x14ac:dyDescent="0.25">
      <c r="A55" s="17">
        <v>50</v>
      </c>
      <c r="B55" s="18" t="s">
        <v>230</v>
      </c>
      <c r="C55" s="1" t="s">
        <v>158</v>
      </c>
      <c r="D55" s="18" t="s">
        <v>229</v>
      </c>
      <c r="E55" s="2"/>
      <c r="F55">
        <v>5</v>
      </c>
      <c r="H55">
        <v>20</v>
      </c>
      <c r="J55">
        <f>SUM(F55:I55)</f>
        <v>25</v>
      </c>
    </row>
    <row r="56" spans="1:10" ht="37.5" customHeight="1" x14ac:dyDescent="0.25">
      <c r="A56" s="17">
        <v>50</v>
      </c>
      <c r="B56" s="1" t="s">
        <v>283</v>
      </c>
      <c r="C56" s="1" t="s">
        <v>13</v>
      </c>
      <c r="D56" s="1" t="s">
        <v>153</v>
      </c>
      <c r="E56" s="2"/>
      <c r="F56">
        <v>5</v>
      </c>
      <c r="G56">
        <v>10</v>
      </c>
      <c r="H56">
        <v>10</v>
      </c>
      <c r="J56">
        <f>SUM(F56:I56)</f>
        <v>25</v>
      </c>
    </row>
    <row r="57" spans="1:10" ht="27" x14ac:dyDescent="0.25">
      <c r="A57" s="17">
        <v>50</v>
      </c>
      <c r="B57" s="15" t="s">
        <v>654</v>
      </c>
      <c r="C57" s="15" t="s">
        <v>9</v>
      </c>
      <c r="D57" s="15" t="s">
        <v>167</v>
      </c>
      <c r="E57" s="2"/>
      <c r="H57">
        <v>10</v>
      </c>
      <c r="J57">
        <f>SUM(H57:I57)</f>
        <v>10</v>
      </c>
    </row>
    <row r="58" spans="1:10" ht="27" x14ac:dyDescent="0.25">
      <c r="A58" s="17">
        <v>50</v>
      </c>
      <c r="B58" s="1" t="s">
        <v>237</v>
      </c>
      <c r="C58" s="1" t="s">
        <v>9</v>
      </c>
      <c r="D58" s="1" t="s">
        <v>167</v>
      </c>
      <c r="E58" s="2"/>
      <c r="F58">
        <v>20</v>
      </c>
      <c r="G58">
        <v>20</v>
      </c>
      <c r="H58">
        <v>15</v>
      </c>
      <c r="J58">
        <f>SUM(F58:I58)</f>
        <v>55</v>
      </c>
    </row>
    <row r="59" spans="1:10" ht="27" x14ac:dyDescent="0.25">
      <c r="A59" s="17">
        <v>50</v>
      </c>
      <c r="B59" s="15" t="s">
        <v>655</v>
      </c>
      <c r="C59" s="15" t="s">
        <v>9</v>
      </c>
      <c r="D59" s="15" t="s">
        <v>167</v>
      </c>
      <c r="E59" s="2"/>
      <c r="H59">
        <v>5</v>
      </c>
      <c r="J59">
        <f>SUM(H59:I59)</f>
        <v>5</v>
      </c>
    </row>
    <row r="60" spans="1:10" ht="27" x14ac:dyDescent="0.25">
      <c r="A60" s="17">
        <v>50</v>
      </c>
      <c r="B60" s="1" t="s">
        <v>250</v>
      </c>
      <c r="C60" s="1" t="s">
        <v>35</v>
      </c>
      <c r="D60" s="1" t="s">
        <v>174</v>
      </c>
      <c r="E60" s="2"/>
      <c r="F60">
        <v>10</v>
      </c>
      <c r="J60">
        <f>SUM(F60:I60)</f>
        <v>10</v>
      </c>
    </row>
    <row r="61" spans="1:10" ht="29.25" customHeight="1" x14ac:dyDescent="0.25">
      <c r="A61" s="17">
        <v>50</v>
      </c>
      <c r="B61" s="1" t="s">
        <v>467</v>
      </c>
      <c r="C61" s="1" t="s">
        <v>468</v>
      </c>
      <c r="D61" s="1" t="s">
        <v>469</v>
      </c>
      <c r="E61" s="2"/>
      <c r="G61">
        <v>10</v>
      </c>
      <c r="J61">
        <f>SUM(F61:I61)</f>
        <v>10</v>
      </c>
    </row>
    <row r="62" spans="1:10" ht="27" x14ac:dyDescent="0.25">
      <c r="A62" s="17">
        <v>50</v>
      </c>
      <c r="B62" s="26" t="s">
        <v>653</v>
      </c>
      <c r="C62" s="15" t="s">
        <v>342</v>
      </c>
      <c r="D62" s="26" t="s">
        <v>599</v>
      </c>
      <c r="E62" s="2"/>
      <c r="H62">
        <v>20</v>
      </c>
      <c r="J62">
        <f>SUM(H62:I62)</f>
        <v>20</v>
      </c>
    </row>
    <row r="63" spans="1:10" ht="27" x14ac:dyDescent="0.25">
      <c r="A63" s="17">
        <v>50</v>
      </c>
      <c r="B63" s="18" t="s">
        <v>274</v>
      </c>
      <c r="C63" s="1" t="s">
        <v>51</v>
      </c>
      <c r="D63" s="18" t="s">
        <v>207</v>
      </c>
      <c r="E63" s="2"/>
      <c r="F63">
        <v>15</v>
      </c>
      <c r="J63">
        <f>SUM(F63:I63)</f>
        <v>15</v>
      </c>
    </row>
    <row r="64" spans="1:10" ht="27" x14ac:dyDescent="0.25">
      <c r="A64" s="17">
        <v>50</v>
      </c>
      <c r="B64" s="18" t="s">
        <v>275</v>
      </c>
      <c r="C64" s="1" t="s">
        <v>51</v>
      </c>
      <c r="D64" s="18" t="s">
        <v>207</v>
      </c>
      <c r="E64" s="2"/>
      <c r="F64">
        <v>10</v>
      </c>
      <c r="J64">
        <f>SUM(F64:I64)</f>
        <v>10</v>
      </c>
    </row>
    <row r="65" spans="1:10" ht="27" x14ac:dyDescent="0.25">
      <c r="A65" s="17">
        <v>50</v>
      </c>
      <c r="B65" s="26" t="s">
        <v>656</v>
      </c>
      <c r="C65" s="15" t="s">
        <v>427</v>
      </c>
      <c r="D65" s="26" t="s">
        <v>428</v>
      </c>
      <c r="E65" s="2"/>
      <c r="H65">
        <v>5</v>
      </c>
      <c r="J65">
        <f>SUM(H65:I65)</f>
        <v>5</v>
      </c>
    </row>
    <row r="66" spans="1:10" ht="27" x14ac:dyDescent="0.25">
      <c r="A66" s="17">
        <v>50</v>
      </c>
      <c r="B66" s="18" t="s">
        <v>466</v>
      </c>
      <c r="C66" s="1" t="s">
        <v>50</v>
      </c>
      <c r="D66" s="18" t="s">
        <v>136</v>
      </c>
      <c r="E66" s="2"/>
      <c r="G66">
        <v>15</v>
      </c>
      <c r="J66">
        <f>SUM(F66:I66)</f>
        <v>15</v>
      </c>
    </row>
    <row r="67" spans="1:10" ht="27" x14ac:dyDescent="0.25">
      <c r="A67" s="17">
        <v>50</v>
      </c>
      <c r="B67" s="18" t="s">
        <v>446</v>
      </c>
      <c r="C67" s="1" t="s">
        <v>387</v>
      </c>
      <c r="D67" s="18" t="s">
        <v>495</v>
      </c>
      <c r="E67" s="2"/>
      <c r="G67">
        <v>5</v>
      </c>
      <c r="J67">
        <f>SUM(F67:I67)</f>
        <v>5</v>
      </c>
    </row>
    <row r="68" spans="1:10" ht="27" x14ac:dyDescent="0.25">
      <c r="A68" s="17">
        <v>50</v>
      </c>
      <c r="B68" s="18" t="s">
        <v>470</v>
      </c>
      <c r="C68" s="1" t="s">
        <v>387</v>
      </c>
      <c r="D68" s="18" t="s">
        <v>388</v>
      </c>
      <c r="E68" s="2"/>
      <c r="G68">
        <v>5</v>
      </c>
      <c r="J68">
        <f>SUM(F68:I68)</f>
        <v>5</v>
      </c>
    </row>
    <row r="69" spans="1:10" ht="27" x14ac:dyDescent="0.25">
      <c r="A69" s="17">
        <v>55</v>
      </c>
      <c r="B69" s="18" t="s">
        <v>285</v>
      </c>
      <c r="C69" s="1" t="s">
        <v>44</v>
      </c>
      <c r="D69" s="18" t="s">
        <v>153</v>
      </c>
      <c r="E69" s="2"/>
      <c r="F69">
        <v>5</v>
      </c>
      <c r="J69">
        <f>SUM(F69:I69)</f>
        <v>5</v>
      </c>
    </row>
    <row r="70" spans="1:10" ht="27" x14ac:dyDescent="0.25">
      <c r="A70" s="17">
        <v>55</v>
      </c>
      <c r="B70" s="1" t="s">
        <v>238</v>
      </c>
      <c r="C70" s="1" t="s">
        <v>9</v>
      </c>
      <c r="D70" s="1" t="s">
        <v>167</v>
      </c>
      <c r="E70" s="2"/>
      <c r="F70">
        <v>10</v>
      </c>
      <c r="G70">
        <v>15</v>
      </c>
      <c r="H70">
        <v>10</v>
      </c>
      <c r="J70">
        <f>SUM(F70:I70)</f>
        <v>35</v>
      </c>
    </row>
    <row r="71" spans="1:10" ht="27" x14ac:dyDescent="0.25">
      <c r="A71" s="17">
        <v>55</v>
      </c>
      <c r="B71" s="1" t="s">
        <v>251</v>
      </c>
      <c r="C71" s="1" t="s">
        <v>35</v>
      </c>
      <c r="D71" s="1" t="s">
        <v>174</v>
      </c>
      <c r="E71" s="2"/>
      <c r="F71">
        <v>15</v>
      </c>
      <c r="J71">
        <f>SUM(F71:I71)</f>
        <v>15</v>
      </c>
    </row>
    <row r="72" spans="1:10" ht="27" x14ac:dyDescent="0.25">
      <c r="A72" s="17">
        <v>55</v>
      </c>
      <c r="B72" s="1" t="s">
        <v>474</v>
      </c>
      <c r="C72" s="1" t="s">
        <v>468</v>
      </c>
      <c r="D72" s="1" t="s">
        <v>469</v>
      </c>
      <c r="E72" s="2"/>
      <c r="G72">
        <v>5</v>
      </c>
      <c r="J72">
        <f>SUM(F72:I72)</f>
        <v>5</v>
      </c>
    </row>
    <row r="73" spans="1:10" ht="27" x14ac:dyDescent="0.25">
      <c r="A73" s="17">
        <v>55</v>
      </c>
      <c r="B73" s="15" t="s">
        <v>659</v>
      </c>
      <c r="C73" s="15" t="s">
        <v>46</v>
      </c>
      <c r="D73" s="15" t="s">
        <v>660</v>
      </c>
      <c r="E73" s="2"/>
      <c r="H73">
        <v>5</v>
      </c>
      <c r="J73">
        <f>SUM(H73:I73)</f>
        <v>5</v>
      </c>
    </row>
    <row r="74" spans="1:10" ht="27" x14ac:dyDescent="0.25">
      <c r="A74" s="17">
        <v>55</v>
      </c>
      <c r="B74" s="1" t="s">
        <v>276</v>
      </c>
      <c r="C74" s="1" t="s">
        <v>51</v>
      </c>
      <c r="D74" s="1" t="s">
        <v>207</v>
      </c>
      <c r="E74" s="2"/>
      <c r="F74">
        <v>5</v>
      </c>
      <c r="J74">
        <f>SUM(F74:I74)</f>
        <v>5</v>
      </c>
    </row>
    <row r="75" spans="1:10" ht="27" x14ac:dyDescent="0.25">
      <c r="A75" s="17">
        <v>55</v>
      </c>
      <c r="B75" s="1" t="s">
        <v>471</v>
      </c>
      <c r="C75" s="1" t="s">
        <v>427</v>
      </c>
      <c r="D75" s="1" t="s">
        <v>428</v>
      </c>
      <c r="E75" s="2"/>
      <c r="G75">
        <v>20</v>
      </c>
      <c r="H75">
        <v>10</v>
      </c>
      <c r="J75">
        <f>SUM(F75:I75)</f>
        <v>30</v>
      </c>
    </row>
    <row r="76" spans="1:10" ht="27" x14ac:dyDescent="0.25">
      <c r="A76" s="17">
        <v>55</v>
      </c>
      <c r="B76" s="18" t="s">
        <v>472</v>
      </c>
      <c r="C76" s="1" t="s">
        <v>50</v>
      </c>
      <c r="D76" s="18" t="s">
        <v>136</v>
      </c>
      <c r="E76" s="2"/>
      <c r="G76">
        <v>10</v>
      </c>
      <c r="J76">
        <f>SUM(F76:I76)</f>
        <v>10</v>
      </c>
    </row>
    <row r="77" spans="1:10" ht="27" x14ac:dyDescent="0.25">
      <c r="A77" s="17">
        <v>55</v>
      </c>
      <c r="B77" s="26" t="s">
        <v>657</v>
      </c>
      <c r="C77" s="15" t="s">
        <v>387</v>
      </c>
      <c r="D77" s="26" t="s">
        <v>495</v>
      </c>
      <c r="E77" s="2"/>
      <c r="H77">
        <v>15</v>
      </c>
      <c r="J77">
        <f>SUM(H77:I77)</f>
        <v>15</v>
      </c>
    </row>
    <row r="78" spans="1:10" ht="27" x14ac:dyDescent="0.25">
      <c r="A78" s="17">
        <v>55</v>
      </c>
      <c r="B78" s="26" t="s">
        <v>658</v>
      </c>
      <c r="C78" s="15" t="s">
        <v>232</v>
      </c>
      <c r="D78" s="26" t="s">
        <v>199</v>
      </c>
      <c r="E78" s="2"/>
      <c r="H78">
        <v>5</v>
      </c>
      <c r="J78">
        <f>SUM(H78:I78)</f>
        <v>5</v>
      </c>
    </row>
    <row r="79" spans="1:10" ht="27" x14ac:dyDescent="0.25">
      <c r="A79" s="17">
        <v>55</v>
      </c>
      <c r="B79" s="18" t="s">
        <v>278</v>
      </c>
      <c r="C79" s="1" t="s">
        <v>36</v>
      </c>
      <c r="D79" s="18" t="s">
        <v>152</v>
      </c>
      <c r="E79" s="2"/>
      <c r="F79">
        <v>20</v>
      </c>
      <c r="J79">
        <f>SUM(F79:I79)</f>
        <v>20</v>
      </c>
    </row>
    <row r="80" spans="1:10" ht="27" x14ac:dyDescent="0.25">
      <c r="A80" s="17">
        <v>55</v>
      </c>
      <c r="B80" s="18" t="s">
        <v>263</v>
      </c>
      <c r="C80" s="1" t="s">
        <v>42</v>
      </c>
      <c r="D80" s="18" t="s">
        <v>264</v>
      </c>
      <c r="E80" s="2"/>
      <c r="F80">
        <v>10</v>
      </c>
      <c r="H80">
        <v>10</v>
      </c>
      <c r="J80">
        <f>SUM(F80:I80)</f>
        <v>20</v>
      </c>
    </row>
    <row r="81" spans="1:10" ht="27" x14ac:dyDescent="0.25">
      <c r="A81" s="17">
        <v>55</v>
      </c>
      <c r="B81" s="18" t="s">
        <v>473</v>
      </c>
      <c r="C81" s="1" t="s">
        <v>367</v>
      </c>
      <c r="D81" s="18" t="s">
        <v>368</v>
      </c>
      <c r="E81" s="2"/>
      <c r="G81">
        <v>10</v>
      </c>
      <c r="J81">
        <f>SUM(F81:I81)</f>
        <v>10</v>
      </c>
    </row>
    <row r="82" spans="1:10" ht="27" x14ac:dyDescent="0.25">
      <c r="A82" s="17">
        <v>55</v>
      </c>
      <c r="B82" s="18" t="s">
        <v>475</v>
      </c>
      <c r="C82" s="1" t="s">
        <v>19</v>
      </c>
      <c r="D82" s="18" t="s">
        <v>147</v>
      </c>
      <c r="E82" s="2"/>
      <c r="G82">
        <v>5</v>
      </c>
      <c r="J82">
        <f>SUM(F82:I82)</f>
        <v>5</v>
      </c>
    </row>
    <row r="83" spans="1:10" ht="27" x14ac:dyDescent="0.25">
      <c r="A83" s="17">
        <v>60</v>
      </c>
      <c r="B83" s="18" t="s">
        <v>284</v>
      </c>
      <c r="C83" s="1" t="s">
        <v>13</v>
      </c>
      <c r="D83" s="18" t="s">
        <v>153</v>
      </c>
      <c r="E83" s="2"/>
      <c r="F83">
        <v>15</v>
      </c>
      <c r="G83">
        <v>20</v>
      </c>
      <c r="H83">
        <v>20</v>
      </c>
      <c r="J83">
        <f>SUM(F83:I83)</f>
        <v>55</v>
      </c>
    </row>
    <row r="84" spans="1:10" ht="27" x14ac:dyDescent="0.25">
      <c r="A84" s="17">
        <v>60</v>
      </c>
      <c r="B84" s="1" t="s">
        <v>239</v>
      </c>
      <c r="C84" s="1" t="s">
        <v>9</v>
      </c>
      <c r="D84" s="1" t="s">
        <v>240</v>
      </c>
      <c r="E84" s="2"/>
      <c r="F84">
        <v>20</v>
      </c>
      <c r="G84">
        <v>10</v>
      </c>
      <c r="H84">
        <v>15</v>
      </c>
      <c r="J84">
        <f>SUM(F84:I84)</f>
        <v>45</v>
      </c>
    </row>
    <row r="85" spans="1:10" ht="33.75" x14ac:dyDescent="0.25">
      <c r="A85" s="17">
        <v>60</v>
      </c>
      <c r="B85" s="1" t="s">
        <v>241</v>
      </c>
      <c r="C85" s="1" t="s">
        <v>9</v>
      </c>
      <c r="D85" s="1" t="s">
        <v>242</v>
      </c>
      <c r="E85" s="2"/>
      <c r="F85">
        <v>10</v>
      </c>
      <c r="G85">
        <v>5</v>
      </c>
      <c r="J85">
        <f>SUM(F85:I85)</f>
        <v>15</v>
      </c>
    </row>
    <row r="86" spans="1:10" ht="27" x14ac:dyDescent="0.25">
      <c r="A86" s="17">
        <v>60</v>
      </c>
      <c r="B86" s="1" t="s">
        <v>476</v>
      </c>
      <c r="C86" s="1" t="s">
        <v>477</v>
      </c>
      <c r="D86" s="1" t="s">
        <v>478</v>
      </c>
      <c r="E86" s="2"/>
      <c r="G86">
        <v>15</v>
      </c>
      <c r="J86">
        <f>SUM(F86:I86)</f>
        <v>15</v>
      </c>
    </row>
    <row r="87" spans="1:10" ht="27" x14ac:dyDescent="0.25">
      <c r="A87" s="17">
        <v>60</v>
      </c>
      <c r="B87" s="1" t="s">
        <v>291</v>
      </c>
      <c r="C87" s="1" t="s">
        <v>45</v>
      </c>
      <c r="D87" s="1" t="s">
        <v>156</v>
      </c>
      <c r="E87" s="2"/>
      <c r="F87">
        <v>5</v>
      </c>
      <c r="J87">
        <f>SUM(F87:I87)</f>
        <v>5</v>
      </c>
    </row>
    <row r="88" spans="1:10" ht="27" x14ac:dyDescent="0.25">
      <c r="A88" s="17">
        <v>60</v>
      </c>
      <c r="B88" s="1" t="s">
        <v>253</v>
      </c>
      <c r="C88" s="1" t="s">
        <v>18</v>
      </c>
      <c r="D88" s="1" t="s">
        <v>254</v>
      </c>
      <c r="E88" s="2"/>
      <c r="F88">
        <v>5</v>
      </c>
      <c r="J88">
        <f>SUM(F88:I88)</f>
        <v>5</v>
      </c>
    </row>
    <row r="89" spans="1:10" ht="27" x14ac:dyDescent="0.25">
      <c r="A89" s="17">
        <v>60</v>
      </c>
      <c r="B89" s="1" t="s">
        <v>279</v>
      </c>
      <c r="C89" s="1" t="s">
        <v>36</v>
      </c>
      <c r="D89" s="1" t="s">
        <v>152</v>
      </c>
      <c r="E89" s="2"/>
      <c r="F89">
        <v>10</v>
      </c>
      <c r="G89">
        <v>10</v>
      </c>
      <c r="J89">
        <f>SUM(F89:I89)</f>
        <v>20</v>
      </c>
    </row>
    <row r="90" spans="1:10" ht="27" x14ac:dyDescent="0.25">
      <c r="A90" s="17">
        <v>60</v>
      </c>
      <c r="B90" s="18" t="s">
        <v>479</v>
      </c>
      <c r="C90" s="1" t="s">
        <v>367</v>
      </c>
      <c r="D90" s="18" t="s">
        <v>368</v>
      </c>
      <c r="E90" s="2"/>
      <c r="G90">
        <v>5</v>
      </c>
      <c r="J90">
        <f>SUM(F90:I90)</f>
        <v>5</v>
      </c>
    </row>
    <row r="91" spans="1:10" ht="27" x14ac:dyDescent="0.25">
      <c r="A91" s="17">
        <v>65</v>
      </c>
      <c r="B91" s="18" t="s">
        <v>243</v>
      </c>
      <c r="C91" s="1" t="s">
        <v>9</v>
      </c>
      <c r="D91" s="18" t="s">
        <v>167</v>
      </c>
      <c r="E91" s="2"/>
      <c r="F91">
        <v>20</v>
      </c>
      <c r="G91">
        <v>20</v>
      </c>
      <c r="H91">
        <v>20</v>
      </c>
      <c r="J91">
        <f>SUM(F91:I91)</f>
        <v>60</v>
      </c>
    </row>
    <row r="92" spans="1:10" ht="27" x14ac:dyDescent="0.25">
      <c r="A92" s="17">
        <v>65</v>
      </c>
      <c r="B92" s="1" t="s">
        <v>484</v>
      </c>
      <c r="C92" s="1" t="s">
        <v>477</v>
      </c>
      <c r="D92" s="1" t="s">
        <v>478</v>
      </c>
      <c r="E92" s="2"/>
      <c r="G92">
        <v>5</v>
      </c>
      <c r="J92">
        <f>SUM(F92:I92)</f>
        <v>5</v>
      </c>
    </row>
    <row r="93" spans="1:10" ht="27" x14ac:dyDescent="0.25">
      <c r="A93" s="17">
        <v>65</v>
      </c>
      <c r="B93" s="1" t="s">
        <v>252</v>
      </c>
      <c r="C93" s="1" t="s">
        <v>35</v>
      </c>
      <c r="D93" s="1" t="s">
        <v>174</v>
      </c>
      <c r="E93" s="2"/>
      <c r="F93">
        <v>15</v>
      </c>
      <c r="J93">
        <f>SUM(F93:I93)</f>
        <v>15</v>
      </c>
    </row>
    <row r="94" spans="1:10" ht="27" x14ac:dyDescent="0.25">
      <c r="A94" s="17">
        <v>65</v>
      </c>
      <c r="B94" s="1" t="s">
        <v>280</v>
      </c>
      <c r="C94" s="1" t="s">
        <v>36</v>
      </c>
      <c r="D94" s="1" t="s">
        <v>281</v>
      </c>
      <c r="E94" s="2"/>
      <c r="F94">
        <v>10</v>
      </c>
      <c r="J94">
        <f>SUM(F94:I94)</f>
        <v>10</v>
      </c>
    </row>
    <row r="95" spans="1:10" ht="27" x14ac:dyDescent="0.25">
      <c r="A95" s="17">
        <v>65</v>
      </c>
      <c r="B95" s="1" t="s">
        <v>282</v>
      </c>
      <c r="C95" s="1" t="s">
        <v>36</v>
      </c>
      <c r="D95" s="1" t="s">
        <v>281</v>
      </c>
      <c r="E95" s="2"/>
      <c r="F95">
        <v>5</v>
      </c>
      <c r="J95">
        <f>SUM(F95:I95)</f>
        <v>5</v>
      </c>
    </row>
    <row r="96" spans="1:10" ht="27" x14ac:dyDescent="0.25">
      <c r="A96" s="17">
        <v>65</v>
      </c>
      <c r="B96" s="1" t="s">
        <v>481</v>
      </c>
      <c r="C96" s="1" t="s">
        <v>387</v>
      </c>
      <c r="D96" s="1" t="s">
        <v>495</v>
      </c>
      <c r="E96" s="2"/>
      <c r="G96">
        <v>10</v>
      </c>
      <c r="J96">
        <f>SUM(F96:I96)</f>
        <v>10</v>
      </c>
    </row>
    <row r="97" spans="1:10" ht="27" x14ac:dyDescent="0.25">
      <c r="A97" s="17">
        <v>65</v>
      </c>
      <c r="B97" s="18" t="s">
        <v>480</v>
      </c>
      <c r="C97" s="1" t="s">
        <v>387</v>
      </c>
      <c r="D97" s="18" t="s">
        <v>495</v>
      </c>
      <c r="E97" s="2"/>
      <c r="G97">
        <v>15</v>
      </c>
      <c r="H97">
        <v>15</v>
      </c>
      <c r="J97">
        <f>SUM(F97:I97)</f>
        <v>30</v>
      </c>
    </row>
    <row r="98" spans="1:10" ht="27" x14ac:dyDescent="0.25">
      <c r="A98" s="17">
        <v>65</v>
      </c>
      <c r="B98" s="18" t="s">
        <v>231</v>
      </c>
      <c r="C98" s="1" t="s">
        <v>232</v>
      </c>
      <c r="D98" s="18" t="s">
        <v>233</v>
      </c>
      <c r="E98" s="2"/>
      <c r="F98">
        <v>10</v>
      </c>
      <c r="H98">
        <v>10</v>
      </c>
      <c r="J98">
        <f>SUM(F98:I98)</f>
        <v>20</v>
      </c>
    </row>
    <row r="99" spans="1:10" ht="27" x14ac:dyDescent="0.25">
      <c r="A99" s="17">
        <v>65</v>
      </c>
      <c r="B99" s="26" t="s">
        <v>661</v>
      </c>
      <c r="C99" s="15" t="s">
        <v>19</v>
      </c>
      <c r="D99" s="26" t="s">
        <v>233</v>
      </c>
      <c r="E99" s="2"/>
      <c r="H99">
        <v>10</v>
      </c>
      <c r="J99">
        <f>SUM(F99:I99)</f>
        <v>10</v>
      </c>
    </row>
    <row r="100" spans="1:10" ht="34.5" customHeight="1" x14ac:dyDescent="0.25">
      <c r="A100" s="17">
        <v>65</v>
      </c>
      <c r="B100" s="18" t="s">
        <v>485</v>
      </c>
      <c r="C100" s="1" t="s">
        <v>367</v>
      </c>
      <c r="D100" s="18" t="s">
        <v>368</v>
      </c>
      <c r="E100" s="2"/>
      <c r="G100">
        <v>5</v>
      </c>
      <c r="J100">
        <f>SUM(F100:I100)</f>
        <v>5</v>
      </c>
    </row>
    <row r="101" spans="1:10" ht="27" x14ac:dyDescent="0.25">
      <c r="A101" s="17">
        <v>65</v>
      </c>
      <c r="B101" s="18" t="s">
        <v>256</v>
      </c>
      <c r="C101" s="1" t="s">
        <v>33</v>
      </c>
      <c r="D101" s="18" t="s">
        <v>142</v>
      </c>
      <c r="E101" s="2"/>
      <c r="F101">
        <v>5</v>
      </c>
      <c r="J101">
        <f>SUM(F101:I101)</f>
        <v>5</v>
      </c>
    </row>
    <row r="102" spans="1:10" ht="27" x14ac:dyDescent="0.25">
      <c r="A102" s="17">
        <v>65</v>
      </c>
      <c r="B102" s="18" t="s">
        <v>482</v>
      </c>
      <c r="C102" s="1" t="s">
        <v>32</v>
      </c>
      <c r="D102" s="18" t="s">
        <v>483</v>
      </c>
      <c r="E102" s="2"/>
      <c r="G102">
        <v>10</v>
      </c>
      <c r="J102">
        <f>SUM(F102:I102)</f>
        <v>10</v>
      </c>
    </row>
    <row r="103" spans="1:10" ht="28.5" customHeight="1" x14ac:dyDescent="0.25">
      <c r="A103" s="17" t="s">
        <v>244</v>
      </c>
      <c r="B103" s="15" t="s">
        <v>663</v>
      </c>
      <c r="C103" s="15" t="s">
        <v>9</v>
      </c>
      <c r="D103" s="15" t="s">
        <v>240</v>
      </c>
      <c r="E103" s="2"/>
      <c r="H103">
        <v>7.5</v>
      </c>
      <c r="J103">
        <f>SUM(H103:I103)</f>
        <v>7.5</v>
      </c>
    </row>
    <row r="104" spans="1:10" ht="24.75" customHeight="1" x14ac:dyDescent="0.25">
      <c r="A104" s="17" t="s">
        <v>244</v>
      </c>
      <c r="B104" s="1" t="s">
        <v>245</v>
      </c>
      <c r="C104" s="1" t="s">
        <v>9</v>
      </c>
      <c r="D104" s="1" t="s">
        <v>167</v>
      </c>
      <c r="E104" s="2"/>
      <c r="F104">
        <v>10</v>
      </c>
      <c r="G104">
        <v>10</v>
      </c>
      <c r="J104">
        <f>SUM(F104:I104)</f>
        <v>20</v>
      </c>
    </row>
    <row r="105" spans="1:10" ht="27" customHeight="1" x14ac:dyDescent="0.25">
      <c r="A105" s="17" t="s">
        <v>244</v>
      </c>
      <c r="B105" s="1" t="s">
        <v>287</v>
      </c>
      <c r="C105" s="1" t="s">
        <v>37</v>
      </c>
      <c r="D105" s="1" t="s">
        <v>154</v>
      </c>
      <c r="E105" s="2"/>
      <c r="F105">
        <v>20</v>
      </c>
      <c r="G105">
        <v>15</v>
      </c>
      <c r="J105">
        <f>SUM(F105:I105)</f>
        <v>35</v>
      </c>
    </row>
    <row r="106" spans="1:10" ht="27.75" customHeight="1" x14ac:dyDescent="0.25">
      <c r="A106" s="17" t="s">
        <v>244</v>
      </c>
      <c r="B106" s="15" t="s">
        <v>662</v>
      </c>
      <c r="C106" s="15" t="s">
        <v>342</v>
      </c>
      <c r="D106" s="15" t="s">
        <v>599</v>
      </c>
      <c r="E106" s="2"/>
      <c r="H106">
        <v>10</v>
      </c>
      <c r="J106">
        <f>SUM(H106:I106)</f>
        <v>10</v>
      </c>
    </row>
    <row r="107" spans="1:10" ht="29.25" customHeight="1" x14ac:dyDescent="0.25">
      <c r="A107" s="17" t="s">
        <v>244</v>
      </c>
      <c r="B107" s="18" t="s">
        <v>262</v>
      </c>
      <c r="C107" s="1" t="s">
        <v>3</v>
      </c>
      <c r="D107" s="18" t="s">
        <v>149</v>
      </c>
      <c r="E107" s="2"/>
      <c r="F107">
        <v>10</v>
      </c>
      <c r="J107">
        <f>SUM(F107:I107)</f>
        <v>10</v>
      </c>
    </row>
    <row r="108" spans="1:10" ht="29.25" customHeight="1" x14ac:dyDescent="0.25">
      <c r="A108" s="17" t="s">
        <v>244</v>
      </c>
      <c r="B108" s="18" t="s">
        <v>487</v>
      </c>
      <c r="C108" s="1" t="s">
        <v>42</v>
      </c>
      <c r="D108" s="18" t="s">
        <v>488</v>
      </c>
      <c r="E108" s="2"/>
      <c r="G108">
        <v>10</v>
      </c>
      <c r="J108">
        <f>SUM(F108:I108)</f>
        <v>10</v>
      </c>
    </row>
    <row r="109" spans="1:10" ht="29.25" customHeight="1" x14ac:dyDescent="0.25">
      <c r="A109" s="51" t="s">
        <v>244</v>
      </c>
      <c r="B109" s="37" t="s">
        <v>257</v>
      </c>
      <c r="C109" s="38" t="s">
        <v>33</v>
      </c>
      <c r="D109" s="37" t="s">
        <v>142</v>
      </c>
      <c r="E109" s="39"/>
      <c r="F109">
        <v>15</v>
      </c>
      <c r="G109">
        <v>5</v>
      </c>
      <c r="J109">
        <f>SUM(F109:I109)</f>
        <v>20</v>
      </c>
    </row>
    <row r="110" spans="1:10" ht="29.25" customHeight="1" x14ac:dyDescent="0.25">
      <c r="A110" s="51" t="s">
        <v>244</v>
      </c>
      <c r="B110" s="8" t="s">
        <v>486</v>
      </c>
      <c r="C110" s="8" t="s">
        <v>347</v>
      </c>
      <c r="D110" s="8" t="s">
        <v>348</v>
      </c>
      <c r="E110" s="50"/>
      <c r="G110">
        <v>20</v>
      </c>
      <c r="J110">
        <f>SUM(F110:I110)</f>
        <v>20</v>
      </c>
    </row>
    <row r="111" spans="1:10" ht="29.25" customHeight="1" x14ac:dyDescent="0.25">
      <c r="A111" s="52" t="s">
        <v>244</v>
      </c>
      <c r="B111" s="8" t="s">
        <v>489</v>
      </c>
      <c r="C111" s="8" t="s">
        <v>19</v>
      </c>
      <c r="D111" s="8" t="s">
        <v>147</v>
      </c>
      <c r="E111" s="50"/>
      <c r="G111">
        <v>5</v>
      </c>
      <c r="J111">
        <f>SUM(F111:I111)</f>
        <v>5</v>
      </c>
    </row>
  </sheetData>
  <autoFilter ref="A1:J1">
    <sortState ref="A2:J111">
      <sortCondition ref="A1"/>
    </sortState>
  </autoFilter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E70" sqref="E70"/>
    </sheetView>
  </sheetViews>
  <sheetFormatPr defaultRowHeight="15" x14ac:dyDescent="0.25"/>
  <cols>
    <col min="1" max="1" width="44.5703125" customWidth="1"/>
    <col min="2" max="3" width="17" customWidth="1"/>
    <col min="4" max="4" width="17" style="3" customWidth="1"/>
    <col min="5" max="6" width="17" customWidth="1"/>
  </cols>
  <sheetData>
    <row r="1" spans="1:6" x14ac:dyDescent="0.25">
      <c r="A1" s="5"/>
      <c r="B1" s="13" t="s">
        <v>53</v>
      </c>
      <c r="C1" s="13" t="s">
        <v>55</v>
      </c>
      <c r="D1" s="14" t="s">
        <v>56</v>
      </c>
      <c r="E1" s="13" t="s">
        <v>57</v>
      </c>
      <c r="F1" s="13" t="s">
        <v>54</v>
      </c>
    </row>
    <row r="2" spans="1:6" ht="18" customHeight="1" x14ac:dyDescent="0.25">
      <c r="A2" s="6" t="s">
        <v>30</v>
      </c>
      <c r="B2" s="8">
        <f xml:space="preserve"> 30+40+130+60</f>
        <v>260</v>
      </c>
      <c r="C2" s="5">
        <f>75+60+60+140</f>
        <v>335</v>
      </c>
      <c r="D2" s="57">
        <f>15+30+35+172.5</f>
        <v>252.5</v>
      </c>
      <c r="E2" s="5"/>
      <c r="F2" s="5">
        <f t="shared" ref="F2:F34" si="0">SUM(B2:E2)</f>
        <v>847.5</v>
      </c>
    </row>
    <row r="3" spans="1:6" x14ac:dyDescent="0.25">
      <c r="A3" s="6" t="s">
        <v>32</v>
      </c>
      <c r="B3" s="19">
        <f xml:space="preserve"> 80+70+20+20</f>
        <v>190</v>
      </c>
      <c r="C3" s="5">
        <f>7.5+5+25+20</f>
        <v>57.5</v>
      </c>
      <c r="D3" s="57">
        <f>10+80</f>
        <v>90</v>
      </c>
      <c r="E3" s="5"/>
      <c r="F3" s="5">
        <f t="shared" si="0"/>
        <v>337.5</v>
      </c>
    </row>
    <row r="4" spans="1:6" x14ac:dyDescent="0.25">
      <c r="A4" s="6" t="s">
        <v>3</v>
      </c>
      <c r="B4" s="5">
        <f xml:space="preserve"> 60+30+20+65</f>
        <v>175</v>
      </c>
      <c r="C4" s="5">
        <f>35+15+10+10</f>
        <v>70</v>
      </c>
      <c r="D4" s="57">
        <f>50+15+20</f>
        <v>85</v>
      </c>
      <c r="E4" s="5"/>
      <c r="F4" s="5">
        <f t="shared" si="0"/>
        <v>330</v>
      </c>
    </row>
    <row r="5" spans="1:6" x14ac:dyDescent="0.25">
      <c r="A5" s="6" t="s">
        <v>19</v>
      </c>
      <c r="B5" s="5">
        <f xml:space="preserve"> 30+65</f>
        <v>95</v>
      </c>
      <c r="C5" s="5">
        <f>20+45+10</f>
        <v>75</v>
      </c>
      <c r="D5" s="57">
        <f>5+15+105+10</f>
        <v>135</v>
      </c>
      <c r="E5" s="5"/>
      <c r="F5" s="5">
        <f t="shared" si="0"/>
        <v>305</v>
      </c>
    </row>
    <row r="6" spans="1:6" x14ac:dyDescent="0.25">
      <c r="A6" s="6" t="s">
        <v>35</v>
      </c>
      <c r="B6" s="5">
        <f xml:space="preserve"> 50+15+85</f>
        <v>150</v>
      </c>
      <c r="C6" s="5">
        <f>15</f>
        <v>15</v>
      </c>
      <c r="D6" s="57">
        <f>10+90</f>
        <v>100</v>
      </c>
      <c r="E6" s="5"/>
      <c r="F6" s="5">
        <f t="shared" si="0"/>
        <v>265</v>
      </c>
    </row>
    <row r="7" spans="1:6" x14ac:dyDescent="0.25">
      <c r="A7" s="6" t="s">
        <v>51</v>
      </c>
      <c r="B7" s="5">
        <f xml:space="preserve"> 50+95</f>
        <v>145</v>
      </c>
      <c r="C7" s="5">
        <f>5+20</f>
        <v>25</v>
      </c>
      <c r="D7" s="57">
        <f>20+15+55</f>
        <v>90</v>
      </c>
      <c r="E7" s="5"/>
      <c r="F7" s="5">
        <f t="shared" si="0"/>
        <v>260</v>
      </c>
    </row>
    <row r="8" spans="1:6" x14ac:dyDescent="0.25">
      <c r="A8" s="6" t="s">
        <v>13</v>
      </c>
      <c r="B8" s="5">
        <f>20+30</f>
        <v>50</v>
      </c>
      <c r="C8" s="5">
        <f>40+15+45</f>
        <v>100</v>
      </c>
      <c r="D8" s="57">
        <f>45+15+35</f>
        <v>95</v>
      </c>
      <c r="E8" s="5"/>
      <c r="F8" s="5">
        <f t="shared" si="0"/>
        <v>245</v>
      </c>
    </row>
    <row r="9" spans="1:6" x14ac:dyDescent="0.25">
      <c r="A9" s="6" t="s">
        <v>50</v>
      </c>
      <c r="B9" s="5">
        <f xml:space="preserve"> 60</f>
        <v>60</v>
      </c>
      <c r="C9" s="5">
        <f>15+70+30+5+55</f>
        <v>175</v>
      </c>
      <c r="D9" s="57"/>
      <c r="E9" s="5"/>
      <c r="F9" s="5">
        <f t="shared" si="0"/>
        <v>235</v>
      </c>
    </row>
    <row r="10" spans="1:6" x14ac:dyDescent="0.25">
      <c r="A10" s="6" t="s">
        <v>42</v>
      </c>
      <c r="B10" s="5">
        <f xml:space="preserve"> 35+10+10</f>
        <v>55</v>
      </c>
      <c r="C10" s="5">
        <f>10+45</f>
        <v>55</v>
      </c>
      <c r="D10" s="57">
        <f>35+10+45</f>
        <v>90</v>
      </c>
      <c r="E10" s="5"/>
      <c r="F10" s="5">
        <f t="shared" si="0"/>
        <v>200</v>
      </c>
    </row>
    <row r="11" spans="1:6" x14ac:dyDescent="0.25">
      <c r="A11" s="6" t="s">
        <v>36</v>
      </c>
      <c r="B11" s="5">
        <f xml:space="preserve"> 10+40+45</f>
        <v>95</v>
      </c>
      <c r="C11" s="5">
        <f>5+10+55+10</f>
        <v>80</v>
      </c>
      <c r="D11" s="57"/>
      <c r="E11" s="5"/>
      <c r="F11" s="5">
        <f t="shared" si="0"/>
        <v>175</v>
      </c>
    </row>
    <row r="12" spans="1:6" x14ac:dyDescent="0.25">
      <c r="A12" s="7" t="s">
        <v>6</v>
      </c>
      <c r="B12" s="5">
        <f>5+105</f>
        <v>110</v>
      </c>
      <c r="C12" s="5">
        <f>50</f>
        <v>50</v>
      </c>
      <c r="D12" s="57"/>
      <c r="E12" s="5"/>
      <c r="F12" s="5">
        <f t="shared" si="0"/>
        <v>160</v>
      </c>
    </row>
    <row r="13" spans="1:6" x14ac:dyDescent="0.25">
      <c r="A13" s="6" t="s">
        <v>18</v>
      </c>
      <c r="B13" s="5">
        <f xml:space="preserve"> 25+10+5</f>
        <v>40</v>
      </c>
      <c r="C13" s="5">
        <f>5+40</f>
        <v>45</v>
      </c>
      <c r="D13" s="57">
        <f>10+20+10</f>
        <v>40</v>
      </c>
      <c r="E13" s="5"/>
      <c r="F13" s="5">
        <f t="shared" si="0"/>
        <v>125</v>
      </c>
    </row>
    <row r="14" spans="1:6" x14ac:dyDescent="0.25">
      <c r="A14" s="6" t="s">
        <v>47</v>
      </c>
      <c r="B14" s="5">
        <f xml:space="preserve"> 10</f>
        <v>10</v>
      </c>
      <c r="C14" s="5"/>
      <c r="D14" s="57">
        <f>90+10+15</f>
        <v>115</v>
      </c>
      <c r="E14" s="5"/>
      <c r="F14" s="5">
        <f t="shared" si="0"/>
        <v>125</v>
      </c>
    </row>
    <row r="15" spans="1:6" x14ac:dyDescent="0.25">
      <c r="A15" s="28" t="s">
        <v>309</v>
      </c>
      <c r="B15" s="5"/>
      <c r="C15" s="5">
        <f>20+22.5+10</f>
        <v>52.5</v>
      </c>
      <c r="D15" s="57">
        <f>20+35+15</f>
        <v>70</v>
      </c>
      <c r="E15" s="5"/>
      <c r="F15" s="5">
        <f t="shared" si="0"/>
        <v>122.5</v>
      </c>
    </row>
    <row r="16" spans="1:6" x14ac:dyDescent="0.25">
      <c r="A16" s="28" t="s">
        <v>342</v>
      </c>
      <c r="B16" s="5"/>
      <c r="C16" s="5">
        <f>25</f>
        <v>25</v>
      </c>
      <c r="D16" s="57">
        <f>15+40+35</f>
        <v>90</v>
      </c>
      <c r="E16" s="5"/>
      <c r="F16" s="5">
        <f t="shared" si="0"/>
        <v>115</v>
      </c>
    </row>
    <row r="17" spans="1:9" x14ac:dyDescent="0.25">
      <c r="A17" s="28" t="s">
        <v>347</v>
      </c>
      <c r="B17" s="5"/>
      <c r="C17" s="5">
        <f>95+20</f>
        <v>115</v>
      </c>
      <c r="D17" s="57"/>
      <c r="E17" s="5"/>
      <c r="F17" s="5">
        <f t="shared" si="0"/>
        <v>115</v>
      </c>
    </row>
    <row r="18" spans="1:9" x14ac:dyDescent="0.25">
      <c r="A18" s="6" t="s">
        <v>31</v>
      </c>
      <c r="B18" s="5">
        <f xml:space="preserve"> 40+10</f>
        <v>50</v>
      </c>
      <c r="C18" s="5"/>
      <c r="D18" s="57">
        <f>15+40</f>
        <v>55</v>
      </c>
      <c r="E18" s="5"/>
      <c r="F18" s="5">
        <f t="shared" si="0"/>
        <v>105</v>
      </c>
    </row>
    <row r="19" spans="1:9" x14ac:dyDescent="0.25">
      <c r="A19" s="5" t="s">
        <v>535</v>
      </c>
      <c r="B19" s="5"/>
      <c r="C19" s="5"/>
      <c r="D19" s="57">
        <f>55+45</f>
        <v>100</v>
      </c>
      <c r="E19" s="5"/>
      <c r="F19" s="5">
        <f t="shared" si="0"/>
        <v>100</v>
      </c>
    </row>
    <row r="20" spans="1:9" x14ac:dyDescent="0.25">
      <c r="A20" s="6" t="s">
        <v>46</v>
      </c>
      <c r="B20" s="5">
        <v>20</v>
      </c>
      <c r="C20" s="5">
        <f>10+25</f>
        <v>35</v>
      </c>
      <c r="D20" s="57">
        <f>10+20+10+5</f>
        <v>45</v>
      </c>
      <c r="E20" s="5"/>
      <c r="F20" s="5">
        <f t="shared" si="0"/>
        <v>100</v>
      </c>
    </row>
    <row r="21" spans="1:9" x14ac:dyDescent="0.25">
      <c r="A21" s="28" t="s">
        <v>427</v>
      </c>
      <c r="B21" s="5"/>
      <c r="C21" s="5">
        <f>10+40</f>
        <v>50</v>
      </c>
      <c r="D21" s="57">
        <f>40</f>
        <v>40</v>
      </c>
      <c r="E21" s="5"/>
      <c r="F21" s="5">
        <f t="shared" si="0"/>
        <v>90</v>
      </c>
    </row>
    <row r="22" spans="1:9" x14ac:dyDescent="0.25">
      <c r="A22" s="6" t="s">
        <v>27</v>
      </c>
      <c r="B22" s="5">
        <f xml:space="preserve"> 30+15</f>
        <v>45</v>
      </c>
      <c r="C22" s="5"/>
      <c r="D22" s="57">
        <f>25+20</f>
        <v>45</v>
      </c>
      <c r="E22" s="5"/>
      <c r="F22" s="5">
        <f t="shared" si="0"/>
        <v>90</v>
      </c>
    </row>
    <row r="23" spans="1:9" x14ac:dyDescent="0.25">
      <c r="A23" s="6" t="s">
        <v>37</v>
      </c>
      <c r="B23" s="5">
        <f xml:space="preserve"> 35+5+25</f>
        <v>65</v>
      </c>
      <c r="C23" s="5">
        <f>25</f>
        <v>25</v>
      </c>
      <c r="D23" s="57"/>
      <c r="E23" s="5"/>
      <c r="F23" s="5">
        <f t="shared" si="0"/>
        <v>90</v>
      </c>
    </row>
    <row r="24" spans="1:9" x14ac:dyDescent="0.25">
      <c r="A24" s="28" t="s">
        <v>383</v>
      </c>
      <c r="B24" s="5"/>
      <c r="C24" s="5">
        <f>40+10</f>
        <v>50</v>
      </c>
      <c r="D24" s="57">
        <f>15+15</f>
        <v>30</v>
      </c>
      <c r="E24" s="5"/>
      <c r="F24" s="5">
        <f t="shared" si="0"/>
        <v>80</v>
      </c>
    </row>
    <row r="25" spans="1:9" x14ac:dyDescent="0.25">
      <c r="A25" s="60" t="s">
        <v>387</v>
      </c>
      <c r="B25" s="5"/>
      <c r="C25" s="5">
        <f>5+45</f>
        <v>50</v>
      </c>
      <c r="D25" s="57">
        <f>30</f>
        <v>30</v>
      </c>
      <c r="E25" s="5"/>
      <c r="F25" s="5">
        <f t="shared" si="0"/>
        <v>80</v>
      </c>
      <c r="I25" s="42"/>
    </row>
    <row r="26" spans="1:9" x14ac:dyDescent="0.25">
      <c r="A26" s="61" t="s">
        <v>38</v>
      </c>
      <c r="B26" s="19">
        <v>15</v>
      </c>
      <c r="C26" s="5">
        <f>45</f>
        <v>45</v>
      </c>
      <c r="D26" s="57">
        <f>10</f>
        <v>10</v>
      </c>
      <c r="E26" s="5"/>
      <c r="F26" s="5">
        <f t="shared" si="0"/>
        <v>70</v>
      </c>
      <c r="I26" s="42"/>
    </row>
    <row r="27" spans="1:9" x14ac:dyDescent="0.25">
      <c r="A27" s="6" t="s">
        <v>29</v>
      </c>
      <c r="B27" s="5">
        <f xml:space="preserve"> 15+5+5</f>
        <v>25</v>
      </c>
      <c r="C27" s="5"/>
      <c r="D27" s="57">
        <f>15+30</f>
        <v>45</v>
      </c>
      <c r="E27" s="5"/>
      <c r="F27" s="5">
        <f t="shared" si="0"/>
        <v>70</v>
      </c>
    </row>
    <row r="28" spans="1:9" x14ac:dyDescent="0.25">
      <c r="A28" s="61" t="s">
        <v>52</v>
      </c>
      <c r="B28" s="5">
        <f xml:space="preserve"> 35</f>
        <v>35</v>
      </c>
      <c r="C28" s="5">
        <f>20</f>
        <v>20</v>
      </c>
      <c r="D28" s="57">
        <f>10</f>
        <v>10</v>
      </c>
      <c r="E28" s="5"/>
      <c r="F28" s="5">
        <f t="shared" si="0"/>
        <v>65</v>
      </c>
    </row>
    <row r="29" spans="1:9" x14ac:dyDescent="0.25">
      <c r="A29" s="61" t="s">
        <v>33</v>
      </c>
      <c r="B29" s="19">
        <f xml:space="preserve"> 15+35</f>
        <v>50</v>
      </c>
      <c r="C29" s="5">
        <f>10</f>
        <v>10</v>
      </c>
      <c r="D29" s="57"/>
      <c r="E29" s="5"/>
      <c r="F29" s="5">
        <f t="shared" si="0"/>
        <v>60</v>
      </c>
    </row>
    <row r="30" spans="1:9" x14ac:dyDescent="0.25">
      <c r="A30" s="60" t="s">
        <v>550</v>
      </c>
      <c r="B30" s="5"/>
      <c r="C30" s="5"/>
      <c r="D30" s="57">
        <f>45+10+5</f>
        <v>60</v>
      </c>
      <c r="E30" s="5"/>
      <c r="F30" s="5">
        <f t="shared" si="0"/>
        <v>60</v>
      </c>
    </row>
    <row r="31" spans="1:9" x14ac:dyDescent="0.25">
      <c r="A31" s="28" t="s">
        <v>664</v>
      </c>
      <c r="B31" s="5"/>
      <c r="C31" s="5"/>
      <c r="D31" s="57">
        <f>45+15</f>
        <v>60</v>
      </c>
      <c r="E31" s="5"/>
      <c r="F31" s="5">
        <f t="shared" si="0"/>
        <v>60</v>
      </c>
    </row>
    <row r="32" spans="1:9" x14ac:dyDescent="0.25">
      <c r="A32" s="28" t="s">
        <v>351</v>
      </c>
      <c r="B32" s="5"/>
      <c r="C32" s="5">
        <f>45+15</f>
        <v>60</v>
      </c>
      <c r="D32" s="57"/>
      <c r="E32" s="5"/>
      <c r="F32" s="5">
        <f t="shared" si="0"/>
        <v>60</v>
      </c>
    </row>
    <row r="33" spans="1:6" x14ac:dyDescent="0.25">
      <c r="A33" s="6" t="s">
        <v>45</v>
      </c>
      <c r="B33" s="5">
        <f xml:space="preserve"> 20+5+5</f>
        <v>30</v>
      </c>
      <c r="C33" s="5">
        <f>20</f>
        <v>20</v>
      </c>
      <c r="D33" s="57">
        <f>5</f>
        <v>5</v>
      </c>
      <c r="E33" s="5"/>
      <c r="F33" s="5">
        <f t="shared" si="0"/>
        <v>55</v>
      </c>
    </row>
    <row r="34" spans="1:6" x14ac:dyDescent="0.25">
      <c r="A34" s="6" t="s">
        <v>40</v>
      </c>
      <c r="B34" s="19">
        <f xml:space="preserve"> 5+45</f>
        <v>50</v>
      </c>
      <c r="C34" s="5"/>
      <c r="D34" s="57"/>
      <c r="E34" s="5"/>
      <c r="F34" s="5">
        <f t="shared" si="0"/>
        <v>50</v>
      </c>
    </row>
    <row r="35" spans="1:6" x14ac:dyDescent="0.25">
      <c r="A35" s="59" t="s">
        <v>522</v>
      </c>
      <c r="B35" s="5"/>
      <c r="C35" s="5"/>
      <c r="D35" s="57">
        <f>10+40</f>
        <v>50</v>
      </c>
      <c r="E35" s="5"/>
      <c r="F35" s="5">
        <f>SUM(D35:E35)</f>
        <v>50</v>
      </c>
    </row>
    <row r="36" spans="1:6" x14ac:dyDescent="0.25">
      <c r="A36" s="28" t="s">
        <v>406</v>
      </c>
      <c r="B36" s="5"/>
      <c r="C36" s="5">
        <f>30</f>
        <v>30</v>
      </c>
      <c r="D36" s="57">
        <f>20</f>
        <v>20</v>
      </c>
      <c r="E36" s="5"/>
      <c r="F36" s="5">
        <f>SUM(B36:E36)</f>
        <v>50</v>
      </c>
    </row>
    <row r="37" spans="1:6" x14ac:dyDescent="0.25">
      <c r="A37" s="28" t="s">
        <v>359</v>
      </c>
      <c r="B37" s="5"/>
      <c r="C37" s="5">
        <f>50</f>
        <v>50</v>
      </c>
      <c r="D37" s="57"/>
      <c r="E37" s="5"/>
      <c r="F37" s="5">
        <f>SUM(B37:E37)</f>
        <v>50</v>
      </c>
    </row>
    <row r="38" spans="1:6" x14ac:dyDescent="0.25">
      <c r="A38" s="5" t="s">
        <v>490</v>
      </c>
      <c r="B38" s="5"/>
      <c r="C38" s="5">
        <f>40+10</f>
        <v>50</v>
      </c>
      <c r="D38" s="57"/>
      <c r="E38" s="5"/>
      <c r="F38" s="5">
        <f>SUM(B38:E38)</f>
        <v>50</v>
      </c>
    </row>
    <row r="39" spans="1:6" x14ac:dyDescent="0.25">
      <c r="A39" s="28" t="s">
        <v>367</v>
      </c>
      <c r="B39" s="5"/>
      <c r="C39" s="5">
        <f>25+20</f>
        <v>45</v>
      </c>
      <c r="D39" s="57"/>
      <c r="E39" s="5"/>
      <c r="F39" s="5">
        <f>SUM(B39:E39)</f>
        <v>45</v>
      </c>
    </row>
    <row r="40" spans="1:6" x14ac:dyDescent="0.25">
      <c r="A40" s="6" t="s">
        <v>48</v>
      </c>
      <c r="B40" s="5">
        <f xml:space="preserve"> 40</f>
        <v>40</v>
      </c>
      <c r="C40" s="5"/>
      <c r="D40" s="57"/>
      <c r="E40" s="5"/>
      <c r="F40" s="5">
        <f>SUM(B40:E40)</f>
        <v>40</v>
      </c>
    </row>
    <row r="41" spans="1:6" x14ac:dyDescent="0.25">
      <c r="A41" s="59" t="s">
        <v>502</v>
      </c>
      <c r="B41" s="5"/>
      <c r="C41" s="5"/>
      <c r="D41" s="57">
        <f>25+10+5</f>
        <v>40</v>
      </c>
      <c r="E41" s="5"/>
      <c r="F41" s="5">
        <f>SUM(D41:E41)</f>
        <v>40</v>
      </c>
    </row>
    <row r="42" spans="1:6" x14ac:dyDescent="0.25">
      <c r="A42" s="6" t="s">
        <v>39</v>
      </c>
      <c r="B42" s="5">
        <v>20</v>
      </c>
      <c r="C42" s="5"/>
      <c r="D42" s="57">
        <f>15</f>
        <v>15</v>
      </c>
      <c r="E42" s="5"/>
      <c r="F42" s="5">
        <f>SUM(B42:E42)</f>
        <v>35</v>
      </c>
    </row>
    <row r="43" spans="1:6" x14ac:dyDescent="0.25">
      <c r="A43" s="28" t="s">
        <v>338</v>
      </c>
      <c r="B43" s="5"/>
      <c r="C43" s="5">
        <f>35</f>
        <v>35</v>
      </c>
      <c r="D43" s="57"/>
      <c r="E43" s="5"/>
      <c r="F43" s="5">
        <f>SUM(B43:E43)</f>
        <v>35</v>
      </c>
    </row>
    <row r="44" spans="1:6" x14ac:dyDescent="0.25">
      <c r="A44" s="28" t="s">
        <v>327</v>
      </c>
      <c r="B44" s="5"/>
      <c r="C44" s="5">
        <f>20+10+5</f>
        <v>35</v>
      </c>
      <c r="D44" s="57"/>
      <c r="E44" s="5"/>
      <c r="F44" s="5">
        <f>SUM(B44:E44)</f>
        <v>35</v>
      </c>
    </row>
    <row r="45" spans="1:6" x14ac:dyDescent="0.25">
      <c r="A45" s="5" t="s">
        <v>319</v>
      </c>
      <c r="B45" s="5"/>
      <c r="C45" s="5">
        <f>5+15+10</f>
        <v>30</v>
      </c>
      <c r="D45" s="57"/>
      <c r="E45" s="5"/>
      <c r="F45" s="5">
        <f>SUM(B45:E45)</f>
        <v>30</v>
      </c>
    </row>
    <row r="46" spans="1:6" x14ac:dyDescent="0.25">
      <c r="A46" s="27" t="s">
        <v>312</v>
      </c>
      <c r="B46" s="5"/>
      <c r="C46" s="5">
        <f>25</f>
        <v>25</v>
      </c>
      <c r="D46" s="57"/>
      <c r="E46" s="5"/>
      <c r="F46" s="5">
        <f>SUM(B46:E46)</f>
        <v>25</v>
      </c>
    </row>
    <row r="47" spans="1:6" x14ac:dyDescent="0.25">
      <c r="A47" s="59" t="s">
        <v>576</v>
      </c>
      <c r="B47" s="5"/>
      <c r="C47" s="5"/>
      <c r="D47" s="57">
        <f>5+20</f>
        <v>25</v>
      </c>
      <c r="E47" s="5"/>
      <c r="F47" s="5">
        <f>SUM(D47:E47)</f>
        <v>25</v>
      </c>
    </row>
    <row r="48" spans="1:6" x14ac:dyDescent="0.25">
      <c r="A48" s="5" t="s">
        <v>531</v>
      </c>
      <c r="B48" s="5"/>
      <c r="C48" s="5"/>
      <c r="D48" s="57">
        <f>15+10</f>
        <v>25</v>
      </c>
      <c r="E48" s="5"/>
      <c r="F48" s="5">
        <f t="shared" ref="F48:F66" si="1">SUM(B48:E48)</f>
        <v>25</v>
      </c>
    </row>
    <row r="49" spans="1:6" x14ac:dyDescent="0.25">
      <c r="A49" s="28" t="s">
        <v>315</v>
      </c>
      <c r="B49" s="5"/>
      <c r="C49" s="5">
        <f>25</f>
        <v>25</v>
      </c>
      <c r="D49" s="57"/>
      <c r="E49" s="5"/>
      <c r="F49" s="5">
        <f t="shared" si="1"/>
        <v>25</v>
      </c>
    </row>
    <row r="50" spans="1:6" x14ac:dyDescent="0.25">
      <c r="A50" s="28" t="s">
        <v>477</v>
      </c>
      <c r="B50" s="5"/>
      <c r="C50" s="5">
        <v>20</v>
      </c>
      <c r="D50" s="57"/>
      <c r="E50" s="5"/>
      <c r="F50" s="5">
        <f t="shared" si="1"/>
        <v>20</v>
      </c>
    </row>
    <row r="51" spans="1:6" x14ac:dyDescent="0.25">
      <c r="A51" s="6" t="s">
        <v>41</v>
      </c>
      <c r="B51" s="5">
        <v>20</v>
      </c>
      <c r="C51" s="5"/>
      <c r="D51" s="57"/>
      <c r="E51" s="5"/>
      <c r="F51" s="5">
        <f t="shared" si="1"/>
        <v>20</v>
      </c>
    </row>
    <row r="52" spans="1:6" x14ac:dyDescent="0.25">
      <c r="A52" s="6" t="s">
        <v>34</v>
      </c>
      <c r="B52" s="19">
        <v>20</v>
      </c>
      <c r="C52" s="5"/>
      <c r="D52" s="57"/>
      <c r="E52" s="5"/>
      <c r="F52" s="5">
        <f t="shared" si="1"/>
        <v>20</v>
      </c>
    </row>
    <row r="53" spans="1:6" x14ac:dyDescent="0.25">
      <c r="A53" s="19" t="s">
        <v>586</v>
      </c>
      <c r="B53" s="5"/>
      <c r="C53" s="5"/>
      <c r="D53" s="57">
        <f>20</f>
        <v>20</v>
      </c>
      <c r="E53" s="5"/>
      <c r="F53" s="5">
        <f t="shared" si="1"/>
        <v>20</v>
      </c>
    </row>
    <row r="54" spans="1:6" x14ac:dyDescent="0.25">
      <c r="A54" s="28" t="s">
        <v>421</v>
      </c>
      <c r="B54" s="5"/>
      <c r="C54" s="5">
        <f>20</f>
        <v>20</v>
      </c>
      <c r="D54" s="57"/>
      <c r="E54" s="5"/>
      <c r="F54" s="5">
        <f t="shared" si="1"/>
        <v>20</v>
      </c>
    </row>
    <row r="55" spans="1:6" x14ac:dyDescent="0.25">
      <c r="A55" s="6" t="s">
        <v>16</v>
      </c>
      <c r="B55" s="5">
        <f xml:space="preserve"> 10+5</f>
        <v>15</v>
      </c>
      <c r="C55" s="5"/>
      <c r="D55" s="57"/>
      <c r="E55" s="5"/>
      <c r="F55" s="5">
        <f t="shared" si="1"/>
        <v>15</v>
      </c>
    </row>
    <row r="56" spans="1:6" x14ac:dyDescent="0.25">
      <c r="A56" s="5" t="s">
        <v>591</v>
      </c>
      <c r="B56" s="19"/>
      <c r="C56" s="5"/>
      <c r="D56" s="57">
        <f>15</f>
        <v>15</v>
      </c>
      <c r="E56" s="5"/>
      <c r="F56" s="5">
        <f t="shared" si="1"/>
        <v>15</v>
      </c>
    </row>
    <row r="57" spans="1:6" x14ac:dyDescent="0.25">
      <c r="A57" s="5" t="s">
        <v>519</v>
      </c>
      <c r="B57" s="5"/>
      <c r="C57" s="5"/>
      <c r="D57" s="57">
        <f>15</f>
        <v>15</v>
      </c>
      <c r="E57" s="5"/>
      <c r="F57" s="5">
        <f t="shared" si="1"/>
        <v>15</v>
      </c>
    </row>
    <row r="58" spans="1:6" x14ac:dyDescent="0.25">
      <c r="A58" s="59" t="s">
        <v>617</v>
      </c>
      <c r="B58" s="5"/>
      <c r="C58" s="5"/>
      <c r="D58" s="57">
        <f>10+5</f>
        <v>15</v>
      </c>
      <c r="E58" s="5"/>
      <c r="F58" s="5">
        <f t="shared" si="1"/>
        <v>15</v>
      </c>
    </row>
    <row r="59" spans="1:6" x14ac:dyDescent="0.25">
      <c r="A59" s="28" t="s">
        <v>468</v>
      </c>
      <c r="B59" s="5"/>
      <c r="C59" s="5">
        <v>15</v>
      </c>
      <c r="D59" s="57"/>
      <c r="E59" s="5"/>
      <c r="F59" s="5">
        <f t="shared" si="1"/>
        <v>15</v>
      </c>
    </row>
    <row r="60" spans="1:6" x14ac:dyDescent="0.25">
      <c r="A60" s="5" t="s">
        <v>20</v>
      </c>
      <c r="B60" s="5">
        <v>15</v>
      </c>
      <c r="C60" s="5"/>
      <c r="D60" s="57"/>
      <c r="E60" s="5"/>
      <c r="F60" s="5">
        <f t="shared" si="1"/>
        <v>15</v>
      </c>
    </row>
    <row r="61" spans="1:6" x14ac:dyDescent="0.25">
      <c r="A61" s="28" t="s">
        <v>414</v>
      </c>
      <c r="B61" s="5"/>
      <c r="C61" s="5">
        <f>15</f>
        <v>15</v>
      </c>
      <c r="D61" s="57"/>
      <c r="E61" s="5"/>
      <c r="F61" s="5">
        <f t="shared" si="1"/>
        <v>15</v>
      </c>
    </row>
    <row r="62" spans="1:6" x14ac:dyDescent="0.25">
      <c r="A62" s="28" t="s">
        <v>393</v>
      </c>
      <c r="B62" s="5"/>
      <c r="C62" s="5">
        <f>10+5</f>
        <v>15</v>
      </c>
      <c r="D62" s="57"/>
      <c r="E62" s="5"/>
      <c r="F62" s="5">
        <f t="shared" si="1"/>
        <v>15</v>
      </c>
    </row>
    <row r="63" spans="1:6" x14ac:dyDescent="0.25">
      <c r="A63" s="5" t="s">
        <v>572</v>
      </c>
      <c r="B63" s="8"/>
      <c r="C63" s="5"/>
      <c r="D63" s="57">
        <f>15</f>
        <v>15</v>
      </c>
      <c r="E63" s="5"/>
      <c r="F63" s="5">
        <f t="shared" si="1"/>
        <v>15</v>
      </c>
    </row>
    <row r="64" spans="1:6" x14ac:dyDescent="0.25">
      <c r="A64" s="29" t="s">
        <v>362</v>
      </c>
      <c r="B64" s="5"/>
      <c r="C64" s="5">
        <f>5+10</f>
        <v>15</v>
      </c>
      <c r="D64" s="57"/>
      <c r="E64" s="5"/>
      <c r="F64" s="5">
        <f t="shared" si="1"/>
        <v>15</v>
      </c>
    </row>
    <row r="65" spans="1:6" x14ac:dyDescent="0.25">
      <c r="A65" s="29" t="s">
        <v>610</v>
      </c>
      <c r="B65" s="5"/>
      <c r="C65" s="5"/>
      <c r="D65" s="57">
        <f>5+10</f>
        <v>15</v>
      </c>
      <c r="E65" s="5"/>
      <c r="F65" s="5">
        <f t="shared" si="1"/>
        <v>15</v>
      </c>
    </row>
    <row r="66" spans="1:6" x14ac:dyDescent="0.25">
      <c r="A66" s="62" t="s">
        <v>539</v>
      </c>
      <c r="B66" s="19"/>
      <c r="C66" s="5"/>
      <c r="D66" s="57">
        <f>10</f>
        <v>10</v>
      </c>
      <c r="E66" s="5"/>
      <c r="F66" s="5">
        <f t="shared" si="1"/>
        <v>10</v>
      </c>
    </row>
    <row r="67" spans="1:6" x14ac:dyDescent="0.25">
      <c r="A67" s="63" t="s">
        <v>582</v>
      </c>
      <c r="B67" s="5"/>
      <c r="C67" s="5"/>
      <c r="D67" s="57">
        <f>10</f>
        <v>10</v>
      </c>
      <c r="E67" s="5"/>
      <c r="F67" s="5">
        <f>SUM(D67:E67)</f>
        <v>10</v>
      </c>
    </row>
    <row r="68" spans="1:6" x14ac:dyDescent="0.25">
      <c r="A68" s="62" t="s">
        <v>563</v>
      </c>
      <c r="B68" s="5"/>
      <c r="C68" s="5"/>
      <c r="D68" s="57">
        <f>10</f>
        <v>10</v>
      </c>
      <c r="E68" s="5"/>
      <c r="F68" s="5">
        <f>SUM(B68:E68)</f>
        <v>10</v>
      </c>
    </row>
    <row r="69" spans="1:6" x14ac:dyDescent="0.25">
      <c r="A69" s="30" t="s">
        <v>49</v>
      </c>
      <c r="B69" s="5">
        <f xml:space="preserve"> 10</f>
        <v>10</v>
      </c>
      <c r="C69" s="5"/>
      <c r="D69" s="57"/>
      <c r="E69" s="5"/>
      <c r="F69" s="5">
        <f>SUM(B69:E69)</f>
        <v>10</v>
      </c>
    </row>
    <row r="70" spans="1:6" x14ac:dyDescent="0.25">
      <c r="A70" s="30" t="s">
        <v>44</v>
      </c>
      <c r="B70" s="5">
        <f xml:space="preserve"> 5+5</f>
        <v>10</v>
      </c>
      <c r="C70" s="5"/>
      <c r="D70" s="57"/>
      <c r="E70" s="5"/>
      <c r="F70" s="5">
        <f>SUM(B70:E70)</f>
        <v>10</v>
      </c>
    </row>
    <row r="71" spans="1:6" x14ac:dyDescent="0.25">
      <c r="A71" s="64" t="s">
        <v>557</v>
      </c>
      <c r="B71" s="31"/>
      <c r="C71" s="31"/>
      <c r="D71" s="58">
        <f>10</f>
        <v>10</v>
      </c>
      <c r="E71" s="31"/>
      <c r="F71" s="31">
        <f>SUM(B71:E71)</f>
        <v>10</v>
      </c>
    </row>
    <row r="72" spans="1:6" x14ac:dyDescent="0.25">
      <c r="A72" s="6" t="s">
        <v>43</v>
      </c>
      <c r="B72" s="5">
        <v>5</v>
      </c>
      <c r="C72" s="5"/>
      <c r="D72" s="57"/>
      <c r="E72" s="5"/>
      <c r="F72" s="5">
        <f>SUM(B72:E72)</f>
        <v>5</v>
      </c>
    </row>
    <row r="73" spans="1:6" s="33" customFormat="1" x14ac:dyDescent="0.25">
      <c r="A73" s="32"/>
      <c r="D73" s="56"/>
    </row>
    <row r="74" spans="1:6" s="33" customFormat="1" x14ac:dyDescent="0.25">
      <c r="A74" s="32"/>
      <c r="D74" s="56"/>
    </row>
    <row r="75" spans="1:6" s="33" customFormat="1" x14ac:dyDescent="0.25">
      <c r="A75" s="32"/>
      <c r="D75" s="56"/>
    </row>
    <row r="76" spans="1:6" s="33" customFormat="1" x14ac:dyDescent="0.25">
      <c r="A76" s="32"/>
      <c r="D76" s="56"/>
    </row>
    <row r="77" spans="1:6" s="33" customFormat="1" x14ac:dyDescent="0.25">
      <c r="A77" s="32"/>
      <c r="D77" s="56"/>
    </row>
    <row r="78" spans="1:6" s="33" customFormat="1" x14ac:dyDescent="0.25">
      <c r="A78" s="32"/>
      <c r="D78" s="56"/>
    </row>
    <row r="79" spans="1:6" s="33" customFormat="1" x14ac:dyDescent="0.25">
      <c r="A79" s="32"/>
      <c r="D79" s="34"/>
    </row>
    <row r="80" spans="1:6" s="33" customFormat="1" x14ac:dyDescent="0.25">
      <c r="A80" s="32"/>
      <c r="D80" s="34"/>
    </row>
    <row r="81" spans="1:4" s="33" customFormat="1" x14ac:dyDescent="0.25">
      <c r="A81" s="32"/>
      <c r="D81" s="34"/>
    </row>
  </sheetData>
  <autoFilter ref="A1:F56">
    <sortState ref="A2:F72">
      <sortCondition descending="1" ref="F1:F56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="90" zoomScaleNormal="90" workbookViewId="0">
      <selection activeCell="A2" sqref="A2"/>
    </sheetView>
  </sheetViews>
  <sheetFormatPr defaultRowHeight="15" x14ac:dyDescent="0.25"/>
  <cols>
    <col min="1" max="1" width="18" customWidth="1"/>
    <col min="2" max="5" width="14.85546875" customWidth="1"/>
  </cols>
  <sheetData>
    <row r="1" spans="1:6" x14ac:dyDescent="0.25">
      <c r="A1" s="20" t="s">
        <v>83</v>
      </c>
      <c r="B1" s="13" t="s">
        <v>53</v>
      </c>
      <c r="C1" s="13" t="s">
        <v>55</v>
      </c>
      <c r="D1" s="14" t="s">
        <v>56</v>
      </c>
      <c r="E1" s="13" t="s">
        <v>57</v>
      </c>
      <c r="F1" s="13" t="s">
        <v>54</v>
      </c>
    </row>
    <row r="2" spans="1:6" x14ac:dyDescent="0.25">
      <c r="A2" s="21" t="s">
        <v>299</v>
      </c>
      <c r="B2">
        <f>10+110</f>
        <v>120</v>
      </c>
      <c r="C2">
        <f>25+130</f>
        <v>155</v>
      </c>
      <c r="D2">
        <f>140</f>
        <v>140</v>
      </c>
      <c r="F2">
        <f>SUM(B2:E2)</f>
        <v>415</v>
      </c>
    </row>
    <row r="3" spans="1:6" x14ac:dyDescent="0.25">
      <c r="A3" s="22" t="s">
        <v>136</v>
      </c>
      <c r="B3">
        <f>35+60+45</f>
        <v>140</v>
      </c>
      <c r="C3">
        <f>85+15+30+60</f>
        <v>190</v>
      </c>
      <c r="F3">
        <f>SUM(B3:E3)</f>
        <v>330</v>
      </c>
    </row>
    <row r="4" spans="1:6" x14ac:dyDescent="0.25">
      <c r="A4" s="22" t="s">
        <v>10</v>
      </c>
      <c r="B4">
        <f>60+10+20</f>
        <v>90</v>
      </c>
      <c r="C4">
        <f>65+25+15</f>
        <v>105</v>
      </c>
      <c r="D4">
        <f>45+20+20+10</f>
        <v>95</v>
      </c>
      <c r="F4">
        <f>SUM(B4:E4)</f>
        <v>290</v>
      </c>
    </row>
    <row r="5" spans="1:6" x14ac:dyDescent="0.25">
      <c r="A5" s="21" t="s">
        <v>147</v>
      </c>
      <c r="B5">
        <f>30+65</f>
        <v>95</v>
      </c>
      <c r="C5">
        <f>20+45+10</f>
        <v>75</v>
      </c>
      <c r="D5">
        <f>15+100</f>
        <v>115</v>
      </c>
      <c r="F5">
        <f>SUM(B5:E5)</f>
        <v>285</v>
      </c>
    </row>
    <row r="6" spans="1:6" x14ac:dyDescent="0.25">
      <c r="A6" s="21" t="s">
        <v>300</v>
      </c>
      <c r="B6">
        <f>50+55</f>
        <v>105</v>
      </c>
      <c r="C6">
        <f>5+20</f>
        <v>25</v>
      </c>
      <c r="D6">
        <f>15+5+40</f>
        <v>60</v>
      </c>
      <c r="F6">
        <f>SUM(B6:E6)</f>
        <v>190</v>
      </c>
    </row>
    <row r="7" spans="1:6" x14ac:dyDescent="0.25">
      <c r="A7" s="22" t="s">
        <v>294</v>
      </c>
      <c r="B7">
        <f>5+25</f>
        <v>30</v>
      </c>
      <c r="C7">
        <f>20+15+45</f>
        <v>80</v>
      </c>
      <c r="D7">
        <f>20+15+35</f>
        <v>70</v>
      </c>
      <c r="F7">
        <f>SUM(B7:E7)</f>
        <v>180</v>
      </c>
    </row>
    <row r="8" spans="1:6" x14ac:dyDescent="0.25">
      <c r="A8" s="21" t="s">
        <v>151</v>
      </c>
      <c r="B8">
        <f>35+10</f>
        <v>45</v>
      </c>
      <c r="C8">
        <f>10+30</f>
        <v>40</v>
      </c>
      <c r="D8">
        <f>35+10+45</f>
        <v>90</v>
      </c>
      <c r="F8">
        <f>SUM(B8:E8)</f>
        <v>175</v>
      </c>
    </row>
    <row r="9" spans="1:6" x14ac:dyDescent="0.25">
      <c r="A9" s="21" t="s">
        <v>183</v>
      </c>
      <c r="B9">
        <f>50+5</f>
        <v>55</v>
      </c>
      <c r="C9">
        <f>20+15</f>
        <v>35</v>
      </c>
      <c r="D9">
        <f>75</f>
        <v>75</v>
      </c>
      <c r="F9">
        <f>SUM(B9:E9)</f>
        <v>165</v>
      </c>
    </row>
    <row r="10" spans="1:6" x14ac:dyDescent="0.25">
      <c r="A10" s="22" t="s">
        <v>4</v>
      </c>
      <c r="B10">
        <f>45+15</f>
        <v>60</v>
      </c>
      <c r="C10">
        <f>20+10</f>
        <v>30</v>
      </c>
      <c r="D10">
        <f>40+10+5</f>
        <v>55</v>
      </c>
      <c r="F10">
        <f>SUM(B10:E10)</f>
        <v>145</v>
      </c>
    </row>
    <row r="11" spans="1:6" x14ac:dyDescent="0.25">
      <c r="A11" s="21" t="s">
        <v>310</v>
      </c>
      <c r="C11">
        <f>20+22.5+10</f>
        <v>52.5</v>
      </c>
      <c r="D11">
        <f>20+35+15</f>
        <v>70</v>
      </c>
      <c r="F11">
        <f>SUM(B11:E11)</f>
        <v>122.5</v>
      </c>
    </row>
    <row r="12" spans="1:6" x14ac:dyDescent="0.25">
      <c r="A12" s="22" t="s">
        <v>7</v>
      </c>
      <c r="B12">
        <f>65+5</f>
        <v>70</v>
      </c>
      <c r="C12">
        <f>50</f>
        <v>50</v>
      </c>
      <c r="F12">
        <f>SUM(B12:E12)</f>
        <v>120</v>
      </c>
    </row>
    <row r="13" spans="1:6" x14ac:dyDescent="0.25">
      <c r="A13" s="21" t="s">
        <v>302</v>
      </c>
      <c r="B13">
        <f>10</f>
        <v>10</v>
      </c>
      <c r="C13">
        <f>20+10+5</f>
        <v>35</v>
      </c>
      <c r="D13">
        <f>70+5</f>
        <v>75</v>
      </c>
      <c r="F13">
        <f>SUM(B13:E13)</f>
        <v>120</v>
      </c>
    </row>
    <row r="14" spans="1:6" x14ac:dyDescent="0.25">
      <c r="A14" s="21" t="s">
        <v>295</v>
      </c>
      <c r="B14">
        <f>10+40+30</f>
        <v>80</v>
      </c>
      <c r="C14">
        <f>10+20+10</f>
        <v>40</v>
      </c>
      <c r="F14">
        <f>SUM(B14:E14)</f>
        <v>120</v>
      </c>
    </row>
    <row r="15" spans="1:6" x14ac:dyDescent="0.25">
      <c r="A15" s="35" t="s">
        <v>354</v>
      </c>
      <c r="C15">
        <f>95+20</f>
        <v>115</v>
      </c>
      <c r="F15">
        <f>SUM(B15:E15)</f>
        <v>115</v>
      </c>
    </row>
    <row r="16" spans="1:6" x14ac:dyDescent="0.25">
      <c r="A16" s="21" t="s">
        <v>298</v>
      </c>
      <c r="B16">
        <f>40+10</f>
        <v>50</v>
      </c>
      <c r="D16">
        <f>15+40</f>
        <v>55</v>
      </c>
      <c r="F16">
        <f>SUM(B16:E16)</f>
        <v>105</v>
      </c>
    </row>
    <row r="17" spans="1:6" x14ac:dyDescent="0.25">
      <c r="A17" s="66" t="s">
        <v>528</v>
      </c>
      <c r="D17">
        <f>10+45+45</f>
        <v>100</v>
      </c>
      <c r="F17">
        <f>SUM(B17:E17)</f>
        <v>100</v>
      </c>
    </row>
    <row r="18" spans="1:6" x14ac:dyDescent="0.25">
      <c r="A18" s="21" t="s">
        <v>536</v>
      </c>
      <c r="D18">
        <f>55+45</f>
        <v>100</v>
      </c>
      <c r="F18">
        <f>SUM(B18:E18)</f>
        <v>100</v>
      </c>
    </row>
    <row r="19" spans="1:6" x14ac:dyDescent="0.25">
      <c r="A19" s="22" t="s">
        <v>65</v>
      </c>
      <c r="B19">
        <f>20+30+10</f>
        <v>60</v>
      </c>
      <c r="C19">
        <f>15+10</f>
        <v>25</v>
      </c>
      <c r="D19">
        <f>10+5</f>
        <v>15</v>
      </c>
      <c r="F19">
        <f>SUM(B19:E19)</f>
        <v>100</v>
      </c>
    </row>
    <row r="20" spans="1:6" x14ac:dyDescent="0.25">
      <c r="A20" s="21" t="s">
        <v>296</v>
      </c>
      <c r="B20">
        <f>15+35</f>
        <v>50</v>
      </c>
      <c r="C20">
        <f>10</f>
        <v>10</v>
      </c>
      <c r="D20">
        <f>35</f>
        <v>35</v>
      </c>
      <c r="F20">
        <f>SUM(B20:E20)</f>
        <v>95</v>
      </c>
    </row>
    <row r="21" spans="1:6" x14ac:dyDescent="0.25">
      <c r="A21" s="22" t="s">
        <v>240</v>
      </c>
      <c r="B21">
        <f>20</f>
        <v>20</v>
      </c>
      <c r="C21">
        <f>5+15+10</f>
        <v>30</v>
      </c>
      <c r="D21">
        <f>5+15+22.5</f>
        <v>42.5</v>
      </c>
      <c r="F21">
        <f>SUM(B21:E21)</f>
        <v>92.5</v>
      </c>
    </row>
    <row r="22" spans="1:6" x14ac:dyDescent="0.25">
      <c r="A22" s="22" t="s">
        <v>268</v>
      </c>
      <c r="B22">
        <f>40</f>
        <v>40</v>
      </c>
      <c r="C22">
        <f>50</f>
        <v>50</v>
      </c>
      <c r="F22">
        <f>SUM(B22:E22)</f>
        <v>90</v>
      </c>
    </row>
    <row r="23" spans="1:6" x14ac:dyDescent="0.25">
      <c r="A23" s="21" t="s">
        <v>220</v>
      </c>
      <c r="B23">
        <f>30</f>
        <v>30</v>
      </c>
      <c r="C23">
        <f>5+25</f>
        <v>30</v>
      </c>
      <c r="D23">
        <f>5+20</f>
        <v>25</v>
      </c>
      <c r="F23">
        <f>SUM(B23:E23)</f>
        <v>85</v>
      </c>
    </row>
    <row r="24" spans="1:6" x14ac:dyDescent="0.25">
      <c r="A24" s="22" t="s">
        <v>154</v>
      </c>
      <c r="B24">
        <f>25+5+25</f>
        <v>55</v>
      </c>
      <c r="C24">
        <f>25</f>
        <v>25</v>
      </c>
      <c r="F24">
        <f>SUM(B24:E24)</f>
        <v>80</v>
      </c>
    </row>
    <row r="25" spans="1:6" x14ac:dyDescent="0.25">
      <c r="A25" s="22" t="s">
        <v>14</v>
      </c>
      <c r="B25">
        <f>30</f>
        <v>30</v>
      </c>
      <c r="C25">
        <f>20</f>
        <v>20</v>
      </c>
      <c r="D25">
        <f>25</f>
        <v>25</v>
      </c>
      <c r="F25">
        <f>SUM(B25:E25)</f>
        <v>75</v>
      </c>
    </row>
    <row r="26" spans="1:6" x14ac:dyDescent="0.25">
      <c r="A26" s="22" t="s">
        <v>149</v>
      </c>
      <c r="B26">
        <f>10+10+10</f>
        <v>30</v>
      </c>
      <c r="C26">
        <f>5+10</f>
        <v>15</v>
      </c>
      <c r="D26">
        <f>25+5</f>
        <v>30</v>
      </c>
      <c r="F26">
        <f>SUM(B26:E26)</f>
        <v>75</v>
      </c>
    </row>
    <row r="27" spans="1:6" x14ac:dyDescent="0.25">
      <c r="A27" s="21" t="s">
        <v>304</v>
      </c>
      <c r="B27">
        <f>35</f>
        <v>35</v>
      </c>
      <c r="C27">
        <f>10+20</f>
        <v>30</v>
      </c>
      <c r="D27">
        <f>10</f>
        <v>10</v>
      </c>
      <c r="F27">
        <f>SUM(B27:E27)</f>
        <v>75</v>
      </c>
    </row>
    <row r="28" spans="1:6" x14ac:dyDescent="0.25">
      <c r="A28" s="22" t="s">
        <v>155</v>
      </c>
      <c r="B28">
        <f>20</f>
        <v>20</v>
      </c>
      <c r="C28">
        <f>10+25</f>
        <v>35</v>
      </c>
      <c r="D28">
        <f>20</f>
        <v>20</v>
      </c>
      <c r="F28">
        <f>SUM(B28:E28)</f>
        <v>75</v>
      </c>
    </row>
    <row r="29" spans="1:6" x14ac:dyDescent="0.25">
      <c r="A29" s="22" t="s">
        <v>139</v>
      </c>
      <c r="B29">
        <f>15</f>
        <v>15</v>
      </c>
      <c r="C29">
        <f>45</f>
        <v>45</v>
      </c>
      <c r="D29">
        <f>10</f>
        <v>10</v>
      </c>
      <c r="F29">
        <f>SUM(B29:E29)</f>
        <v>70</v>
      </c>
    </row>
    <row r="30" spans="1:6" x14ac:dyDescent="0.25">
      <c r="A30" s="35" t="s">
        <v>495</v>
      </c>
      <c r="C30">
        <f>40</f>
        <v>40</v>
      </c>
      <c r="D30">
        <f>30</f>
        <v>30</v>
      </c>
      <c r="F30">
        <f>SUM(B30:E30)</f>
        <v>70</v>
      </c>
    </row>
    <row r="31" spans="1:6" x14ac:dyDescent="0.25">
      <c r="A31" s="22" t="s">
        <v>74</v>
      </c>
      <c r="B31">
        <f>20+35</f>
        <v>55</v>
      </c>
      <c r="C31">
        <f>7.5</f>
        <v>7.5</v>
      </c>
      <c r="D31">
        <f>5</f>
        <v>5</v>
      </c>
      <c r="F31">
        <f>SUM(B31:E31)</f>
        <v>67.5</v>
      </c>
    </row>
    <row r="32" spans="1:6" x14ac:dyDescent="0.25">
      <c r="A32" s="21" t="s">
        <v>233</v>
      </c>
      <c r="B32">
        <f>10</f>
        <v>10</v>
      </c>
      <c r="D32">
        <f>25+10+20</f>
        <v>55</v>
      </c>
      <c r="F32">
        <f>SUM(B32:E32)</f>
        <v>65</v>
      </c>
    </row>
    <row r="33" spans="1:6" x14ac:dyDescent="0.25">
      <c r="A33" s="21" t="s">
        <v>141</v>
      </c>
      <c r="B33">
        <f>15</f>
        <v>15</v>
      </c>
      <c r="C33">
        <f>30</f>
        <v>30</v>
      </c>
      <c r="D33">
        <f>20</f>
        <v>20</v>
      </c>
      <c r="F33">
        <f>SUM(B33:E33)</f>
        <v>65</v>
      </c>
    </row>
    <row r="34" spans="1:6" x14ac:dyDescent="0.25">
      <c r="A34" s="21" t="s">
        <v>384</v>
      </c>
      <c r="C34">
        <f>35+10</f>
        <v>45</v>
      </c>
      <c r="D34">
        <f>15</f>
        <v>15</v>
      </c>
      <c r="F34">
        <f>SUM(B34:E34)</f>
        <v>60</v>
      </c>
    </row>
    <row r="35" spans="1:6" x14ac:dyDescent="0.25">
      <c r="A35" s="21" t="s">
        <v>355</v>
      </c>
      <c r="C35">
        <f>45+15</f>
        <v>60</v>
      </c>
      <c r="F35">
        <f>SUM(B35:E35)</f>
        <v>60</v>
      </c>
    </row>
    <row r="36" spans="1:6" x14ac:dyDescent="0.25">
      <c r="A36" s="21" t="s">
        <v>668</v>
      </c>
      <c r="D36">
        <f>45+10+5</f>
        <v>60</v>
      </c>
      <c r="F36">
        <f>SUM(B36:E36)</f>
        <v>60</v>
      </c>
    </row>
    <row r="37" spans="1:6" x14ac:dyDescent="0.25">
      <c r="A37" s="22" t="s">
        <v>156</v>
      </c>
      <c r="B37">
        <f>20+5+5</f>
        <v>30</v>
      </c>
      <c r="C37">
        <f>20</f>
        <v>20</v>
      </c>
      <c r="D37">
        <f>5</f>
        <v>5</v>
      </c>
      <c r="F37">
        <f>SUM(B37:E37)</f>
        <v>55</v>
      </c>
    </row>
    <row r="38" spans="1:6" x14ac:dyDescent="0.25">
      <c r="A38" s="21" t="s">
        <v>140</v>
      </c>
      <c r="B38">
        <f>10+10</f>
        <v>20</v>
      </c>
      <c r="C38">
        <f>5+10</f>
        <v>15</v>
      </c>
      <c r="D38">
        <f>10+10</f>
        <v>20</v>
      </c>
      <c r="F38">
        <f>SUM(B38:E38)</f>
        <v>55</v>
      </c>
    </row>
    <row r="39" spans="1:6" x14ac:dyDescent="0.25">
      <c r="A39" s="21" t="s">
        <v>306</v>
      </c>
      <c r="C39">
        <f>40+10</f>
        <v>50</v>
      </c>
      <c r="F39">
        <f>SUM(B39:E39)</f>
        <v>50</v>
      </c>
    </row>
    <row r="40" spans="1:6" x14ac:dyDescent="0.25">
      <c r="A40" s="66" t="s">
        <v>599</v>
      </c>
      <c r="D40">
        <f>15+35</f>
        <v>50</v>
      </c>
      <c r="F40">
        <f>SUM(B40:E40)</f>
        <v>50</v>
      </c>
    </row>
    <row r="41" spans="1:6" x14ac:dyDescent="0.25">
      <c r="A41" s="35" t="s">
        <v>407</v>
      </c>
      <c r="C41">
        <f>30</f>
        <v>30</v>
      </c>
      <c r="D41">
        <f>20</f>
        <v>20</v>
      </c>
      <c r="F41">
        <f>SUM(B41:E41)</f>
        <v>50</v>
      </c>
    </row>
    <row r="42" spans="1:6" x14ac:dyDescent="0.25">
      <c r="A42" s="21" t="s">
        <v>135</v>
      </c>
      <c r="B42">
        <f>15</f>
        <v>15</v>
      </c>
      <c r="C42">
        <f>20</f>
        <v>20</v>
      </c>
      <c r="D42">
        <f>15</f>
        <v>15</v>
      </c>
      <c r="F42">
        <f>SUM(B42:E42)</f>
        <v>50</v>
      </c>
    </row>
    <row r="43" spans="1:6" x14ac:dyDescent="0.25">
      <c r="A43" s="35" t="s">
        <v>492</v>
      </c>
      <c r="C43">
        <f>10+20</f>
        <v>30</v>
      </c>
      <c r="D43">
        <f>15</f>
        <v>15</v>
      </c>
      <c r="F43">
        <f>SUM(B43:E43)</f>
        <v>45</v>
      </c>
    </row>
    <row r="44" spans="1:6" x14ac:dyDescent="0.25">
      <c r="A44" s="21" t="s">
        <v>144</v>
      </c>
      <c r="B44">
        <f>20+10</f>
        <v>30</v>
      </c>
      <c r="C44">
        <f>5</f>
        <v>5</v>
      </c>
      <c r="D44">
        <f>10</f>
        <v>10</v>
      </c>
      <c r="F44">
        <f>SUM(B44:E44)</f>
        <v>45</v>
      </c>
    </row>
    <row r="45" spans="1:6" x14ac:dyDescent="0.25">
      <c r="A45" s="21" t="s">
        <v>368</v>
      </c>
      <c r="C45">
        <f>25+20</f>
        <v>45</v>
      </c>
      <c r="F45">
        <f>SUM(B45:E45)</f>
        <v>45</v>
      </c>
    </row>
    <row r="46" spans="1:6" x14ac:dyDescent="0.25">
      <c r="A46" s="35" t="s">
        <v>496</v>
      </c>
      <c r="C46">
        <f>20</f>
        <v>20</v>
      </c>
      <c r="D46">
        <f>25</f>
        <v>25</v>
      </c>
      <c r="F46">
        <f>SUM(B46:E46)</f>
        <v>45</v>
      </c>
    </row>
    <row r="47" spans="1:6" x14ac:dyDescent="0.25">
      <c r="A47" s="22" t="s">
        <v>174</v>
      </c>
      <c r="B47">
        <v>40</v>
      </c>
      <c r="F47">
        <f>SUM(B47:E47)</f>
        <v>40</v>
      </c>
    </row>
    <row r="48" spans="1:6" x14ac:dyDescent="0.25">
      <c r="A48" s="21" t="s">
        <v>667</v>
      </c>
      <c r="D48">
        <f>40</f>
        <v>40</v>
      </c>
      <c r="F48">
        <f>SUM(B48:E48)</f>
        <v>40</v>
      </c>
    </row>
    <row r="49" spans="1:6" x14ac:dyDescent="0.25">
      <c r="A49" s="21" t="s">
        <v>191</v>
      </c>
      <c r="B49">
        <f>40</f>
        <v>40</v>
      </c>
      <c r="F49">
        <f>SUM(B49:E49)</f>
        <v>40</v>
      </c>
    </row>
    <row r="50" spans="1:6" x14ac:dyDescent="0.25">
      <c r="A50" s="21" t="s">
        <v>503</v>
      </c>
      <c r="D50">
        <f>25+10+5</f>
        <v>40</v>
      </c>
      <c r="F50">
        <f>SUM(B50:E50)</f>
        <v>40</v>
      </c>
    </row>
    <row r="51" spans="1:6" x14ac:dyDescent="0.25">
      <c r="A51" s="22" t="s">
        <v>292</v>
      </c>
      <c r="B51">
        <f>35</f>
        <v>35</v>
      </c>
      <c r="F51">
        <f>SUM(B51:E51)</f>
        <v>35</v>
      </c>
    </row>
    <row r="52" spans="1:6" x14ac:dyDescent="0.25">
      <c r="A52" s="22" t="s">
        <v>28</v>
      </c>
      <c r="B52">
        <f>15</f>
        <v>15</v>
      </c>
      <c r="D52">
        <f>20</f>
        <v>20</v>
      </c>
      <c r="F52">
        <f>SUM(B52:E52)</f>
        <v>35</v>
      </c>
    </row>
    <row r="53" spans="1:6" x14ac:dyDescent="0.25">
      <c r="A53" s="22" t="s">
        <v>150</v>
      </c>
      <c r="B53">
        <f>20</f>
        <v>20</v>
      </c>
      <c r="D53">
        <f>15</f>
        <v>15</v>
      </c>
      <c r="F53">
        <f>SUM(B53:E53)</f>
        <v>35</v>
      </c>
    </row>
    <row r="54" spans="1:6" x14ac:dyDescent="0.25">
      <c r="A54" s="21" t="s">
        <v>266</v>
      </c>
      <c r="B54">
        <f>10</f>
        <v>10</v>
      </c>
      <c r="D54">
        <f>15+10</f>
        <v>25</v>
      </c>
      <c r="F54">
        <f>SUM(B54:E54)</f>
        <v>35</v>
      </c>
    </row>
    <row r="55" spans="1:6" x14ac:dyDescent="0.25">
      <c r="A55" s="21" t="s">
        <v>339</v>
      </c>
      <c r="C55">
        <f>35</f>
        <v>35</v>
      </c>
      <c r="F55">
        <f>SUM(B55:E55)</f>
        <v>35</v>
      </c>
    </row>
    <row r="56" spans="1:6" x14ac:dyDescent="0.25">
      <c r="A56" s="21" t="s">
        <v>137</v>
      </c>
      <c r="B56">
        <f>35</f>
        <v>35</v>
      </c>
      <c r="F56">
        <f>SUM(B56:E56)</f>
        <v>35</v>
      </c>
    </row>
    <row r="57" spans="1:6" x14ac:dyDescent="0.25">
      <c r="A57" s="21" t="s">
        <v>320</v>
      </c>
      <c r="C57">
        <f>5+15+10</f>
        <v>30</v>
      </c>
      <c r="F57">
        <f>SUM(B57:E57)</f>
        <v>30</v>
      </c>
    </row>
    <row r="58" spans="1:6" x14ac:dyDescent="0.25">
      <c r="A58" s="21" t="s">
        <v>301</v>
      </c>
      <c r="B58">
        <f>15+5</f>
        <v>20</v>
      </c>
      <c r="D58">
        <f>10</f>
        <v>10</v>
      </c>
      <c r="F58">
        <f>SUM(B58:E58)</f>
        <v>30</v>
      </c>
    </row>
    <row r="59" spans="1:6" x14ac:dyDescent="0.25">
      <c r="A59" s="21" t="s">
        <v>526</v>
      </c>
      <c r="D59">
        <f>5+10+15</f>
        <v>30</v>
      </c>
      <c r="F59">
        <f>SUM(B59:E59)</f>
        <v>30</v>
      </c>
    </row>
    <row r="60" spans="1:6" x14ac:dyDescent="0.25">
      <c r="A60" s="21" t="s">
        <v>577</v>
      </c>
      <c r="D60">
        <f>5+20</f>
        <v>25</v>
      </c>
      <c r="F60">
        <f>SUM(D60:E60)</f>
        <v>25</v>
      </c>
    </row>
    <row r="61" spans="1:6" x14ac:dyDescent="0.25">
      <c r="A61" s="22" t="s">
        <v>303</v>
      </c>
      <c r="B61">
        <f>15</f>
        <v>15</v>
      </c>
      <c r="C61">
        <f>10</f>
        <v>10</v>
      </c>
      <c r="F61">
        <f>SUM(B61:E61)</f>
        <v>25</v>
      </c>
    </row>
    <row r="62" spans="1:6" x14ac:dyDescent="0.25">
      <c r="A62" s="22" t="s">
        <v>77</v>
      </c>
      <c r="B62">
        <f>15+10</f>
        <v>25</v>
      </c>
      <c r="F62">
        <f>SUM(B62:E62)</f>
        <v>25</v>
      </c>
    </row>
    <row r="63" spans="1:6" x14ac:dyDescent="0.25">
      <c r="A63" s="21" t="s">
        <v>313</v>
      </c>
      <c r="C63">
        <f>25</f>
        <v>25</v>
      </c>
      <c r="F63">
        <f>SUM(B63:E63)</f>
        <v>25</v>
      </c>
    </row>
    <row r="64" spans="1:6" x14ac:dyDescent="0.25">
      <c r="A64" s="21" t="s">
        <v>316</v>
      </c>
      <c r="C64">
        <f>25</f>
        <v>25</v>
      </c>
      <c r="F64">
        <f>SUM(B64:E64)</f>
        <v>25</v>
      </c>
    </row>
    <row r="65" spans="1:6" x14ac:dyDescent="0.25">
      <c r="A65" s="21" t="s">
        <v>325</v>
      </c>
      <c r="C65">
        <f>10</f>
        <v>10</v>
      </c>
      <c r="D65">
        <f>15</f>
        <v>15</v>
      </c>
      <c r="F65">
        <f>SUM(B65:E65)</f>
        <v>25</v>
      </c>
    </row>
    <row r="66" spans="1:6" x14ac:dyDescent="0.25">
      <c r="A66" s="21" t="s">
        <v>138</v>
      </c>
      <c r="B66">
        <f>5+20</f>
        <v>25</v>
      </c>
      <c r="F66">
        <f>SUM(B66:E66)</f>
        <v>25</v>
      </c>
    </row>
    <row r="67" spans="1:6" x14ac:dyDescent="0.25">
      <c r="A67" s="21" t="s">
        <v>478</v>
      </c>
      <c r="C67">
        <f>20</f>
        <v>20</v>
      </c>
      <c r="F67">
        <f>SUM(B67:E67)</f>
        <v>20</v>
      </c>
    </row>
    <row r="68" spans="1:6" x14ac:dyDescent="0.25">
      <c r="A68" s="21" t="s">
        <v>587</v>
      </c>
      <c r="D68">
        <f>20</f>
        <v>20</v>
      </c>
      <c r="F68">
        <f>SUM(D68:E68)</f>
        <v>20</v>
      </c>
    </row>
    <row r="69" spans="1:6" x14ac:dyDescent="0.25">
      <c r="A69" s="22" t="s">
        <v>146</v>
      </c>
      <c r="B69">
        <f>5+15</f>
        <v>20</v>
      </c>
      <c r="F69">
        <f>SUM(B69:E69)</f>
        <v>20</v>
      </c>
    </row>
    <row r="70" spans="1:6" x14ac:dyDescent="0.25">
      <c r="A70" s="35" t="s">
        <v>493</v>
      </c>
      <c r="C70">
        <f>20</f>
        <v>20</v>
      </c>
      <c r="F70">
        <f>SUM(B70:E70)</f>
        <v>20</v>
      </c>
    </row>
    <row r="71" spans="1:6" x14ac:dyDescent="0.25">
      <c r="A71" s="21" t="s">
        <v>297</v>
      </c>
      <c r="B71">
        <f>20</f>
        <v>20</v>
      </c>
      <c r="F71">
        <f>SUM(B71:E71)</f>
        <v>20</v>
      </c>
    </row>
    <row r="72" spans="1:6" x14ac:dyDescent="0.25">
      <c r="A72" s="66" t="s">
        <v>665</v>
      </c>
      <c r="D72">
        <f>15</f>
        <v>15</v>
      </c>
      <c r="F72">
        <f>SUM(B72:E72)</f>
        <v>15</v>
      </c>
    </row>
    <row r="73" spans="1:6" x14ac:dyDescent="0.25">
      <c r="A73" s="35" t="s">
        <v>494</v>
      </c>
      <c r="C73">
        <f>15</f>
        <v>15</v>
      </c>
      <c r="F73">
        <f>SUM(B73:E73)</f>
        <v>15</v>
      </c>
    </row>
    <row r="74" spans="1:6" x14ac:dyDescent="0.25">
      <c r="A74" s="21" t="s">
        <v>623</v>
      </c>
      <c r="D74">
        <f>15</f>
        <v>15</v>
      </c>
      <c r="F74">
        <f>SUM(D74:E74)</f>
        <v>15</v>
      </c>
    </row>
    <row r="75" spans="1:6" x14ac:dyDescent="0.25">
      <c r="A75" s="21" t="s">
        <v>394</v>
      </c>
      <c r="C75">
        <f>10+5</f>
        <v>15</v>
      </c>
      <c r="F75">
        <f>SUM(B75:E75)</f>
        <v>15</v>
      </c>
    </row>
    <row r="76" spans="1:6" x14ac:dyDescent="0.25">
      <c r="A76" s="21" t="s">
        <v>345</v>
      </c>
      <c r="C76">
        <f>15</f>
        <v>15</v>
      </c>
      <c r="F76">
        <f>SUM(B76:E76)</f>
        <v>15</v>
      </c>
    </row>
    <row r="77" spans="1:6" x14ac:dyDescent="0.25">
      <c r="A77" s="21" t="s">
        <v>170</v>
      </c>
      <c r="B77">
        <f>10</f>
        <v>10</v>
      </c>
      <c r="C77">
        <f>5</f>
        <v>5</v>
      </c>
      <c r="F77">
        <f>SUM(B77:E77)</f>
        <v>15</v>
      </c>
    </row>
    <row r="78" spans="1:6" x14ac:dyDescent="0.25">
      <c r="A78" s="35" t="s">
        <v>491</v>
      </c>
      <c r="C78">
        <f>15</f>
        <v>15</v>
      </c>
      <c r="F78">
        <f>SUM(B78:E78)</f>
        <v>15</v>
      </c>
    </row>
    <row r="79" spans="1:6" x14ac:dyDescent="0.25">
      <c r="A79" s="66" t="s">
        <v>611</v>
      </c>
      <c r="D79">
        <f>5+10</f>
        <v>15</v>
      </c>
      <c r="F79">
        <f>SUM(B79:E79)</f>
        <v>15</v>
      </c>
    </row>
    <row r="80" spans="1:6" x14ac:dyDescent="0.25">
      <c r="A80" s="22" t="s">
        <v>180</v>
      </c>
      <c r="B80">
        <f>15</f>
        <v>15</v>
      </c>
      <c r="F80">
        <f>SUM(B80:E80)</f>
        <v>15</v>
      </c>
    </row>
    <row r="81" spans="1:6" x14ac:dyDescent="0.25">
      <c r="A81" s="21" t="s">
        <v>579</v>
      </c>
      <c r="D81">
        <f>15</f>
        <v>15</v>
      </c>
      <c r="F81">
        <f>SUM(B81:E81)</f>
        <v>15</v>
      </c>
    </row>
    <row r="82" spans="1:6" x14ac:dyDescent="0.25">
      <c r="A82" s="21" t="s">
        <v>573</v>
      </c>
      <c r="D82">
        <f>15</f>
        <v>15</v>
      </c>
      <c r="F82">
        <f>SUM(B82:E82)</f>
        <v>15</v>
      </c>
    </row>
    <row r="83" spans="1:6" x14ac:dyDescent="0.25">
      <c r="A83" s="21" t="s">
        <v>172</v>
      </c>
      <c r="B83">
        <f>10+5</f>
        <v>15</v>
      </c>
      <c r="F83">
        <f>SUM(B83:E83)</f>
        <v>15</v>
      </c>
    </row>
    <row r="84" spans="1:6" x14ac:dyDescent="0.25">
      <c r="A84" s="21" t="s">
        <v>670</v>
      </c>
      <c r="D84">
        <f>15</f>
        <v>15</v>
      </c>
      <c r="F84">
        <f>SUM(B84:E84)</f>
        <v>15</v>
      </c>
    </row>
    <row r="85" spans="1:6" x14ac:dyDescent="0.25">
      <c r="A85" s="21" t="s">
        <v>363</v>
      </c>
      <c r="C85">
        <f>5+10</f>
        <v>15</v>
      </c>
      <c r="F85">
        <f>SUM(B85:E85)</f>
        <v>15</v>
      </c>
    </row>
    <row r="86" spans="1:6" x14ac:dyDescent="0.25">
      <c r="A86" s="21" t="s">
        <v>148</v>
      </c>
      <c r="B86">
        <f>5+10</f>
        <v>15</v>
      </c>
      <c r="F86">
        <f>SUM(B86:E86)</f>
        <v>15</v>
      </c>
    </row>
    <row r="87" spans="1:6" x14ac:dyDescent="0.25">
      <c r="A87" s="21" t="s">
        <v>145</v>
      </c>
      <c r="B87">
        <v>10</v>
      </c>
      <c r="C87">
        <f>5</f>
        <v>5</v>
      </c>
      <c r="F87">
        <f>SUM(B87:E87)</f>
        <v>15</v>
      </c>
    </row>
    <row r="88" spans="1:6" x14ac:dyDescent="0.25">
      <c r="A88" s="21" t="s">
        <v>583</v>
      </c>
      <c r="D88">
        <f>10</f>
        <v>10</v>
      </c>
      <c r="F88">
        <f>SUM(D88:E88)</f>
        <v>10</v>
      </c>
    </row>
    <row r="89" spans="1:6" x14ac:dyDescent="0.25">
      <c r="A89" s="21" t="s">
        <v>540</v>
      </c>
      <c r="D89">
        <f>10</f>
        <v>10</v>
      </c>
      <c r="F89">
        <f>SUM(B89:E89)</f>
        <v>10</v>
      </c>
    </row>
    <row r="90" spans="1:6" x14ac:dyDescent="0.25">
      <c r="A90" s="21" t="s">
        <v>488</v>
      </c>
      <c r="C90">
        <f>10</f>
        <v>10</v>
      </c>
      <c r="F90">
        <f>SUM(B90:E90)</f>
        <v>10</v>
      </c>
    </row>
    <row r="91" spans="1:6" x14ac:dyDescent="0.25">
      <c r="A91" s="21" t="s">
        <v>602</v>
      </c>
      <c r="D91">
        <f>10</f>
        <v>10</v>
      </c>
      <c r="F91">
        <f>SUM(D91:E91)</f>
        <v>10</v>
      </c>
    </row>
    <row r="92" spans="1:6" x14ac:dyDescent="0.25">
      <c r="A92" s="21" t="s">
        <v>671</v>
      </c>
      <c r="D92">
        <f>10</f>
        <v>10</v>
      </c>
      <c r="F92">
        <f>SUM(B92:E92)</f>
        <v>10</v>
      </c>
    </row>
    <row r="93" spans="1:6" x14ac:dyDescent="0.25">
      <c r="A93" s="21" t="s">
        <v>185</v>
      </c>
      <c r="B93">
        <f>5+5</f>
        <v>10</v>
      </c>
      <c r="F93">
        <f>SUM(B93:E93)</f>
        <v>10</v>
      </c>
    </row>
    <row r="94" spans="1:6" x14ac:dyDescent="0.25">
      <c r="A94" s="21" t="s">
        <v>143</v>
      </c>
      <c r="B94">
        <f>10</f>
        <v>10</v>
      </c>
      <c r="F94">
        <f>SUM(B94:E94)</f>
        <v>10</v>
      </c>
    </row>
    <row r="95" spans="1:6" x14ac:dyDescent="0.25">
      <c r="A95" s="35" t="s">
        <v>388</v>
      </c>
      <c r="C95">
        <f>5+5</f>
        <v>10</v>
      </c>
      <c r="F95">
        <f>SUM(B95:E95)</f>
        <v>10</v>
      </c>
    </row>
    <row r="96" spans="1:6" x14ac:dyDescent="0.25">
      <c r="A96" s="21" t="s">
        <v>134</v>
      </c>
      <c r="B96">
        <f>5</f>
        <v>5</v>
      </c>
      <c r="D96">
        <f>5</f>
        <v>5</v>
      </c>
      <c r="F96">
        <f>SUM(B96:E96)</f>
        <v>10</v>
      </c>
    </row>
    <row r="97" spans="1:6" x14ac:dyDescent="0.25">
      <c r="A97" s="21" t="s">
        <v>435</v>
      </c>
      <c r="C97">
        <f>10</f>
        <v>10</v>
      </c>
      <c r="F97">
        <f>SUM(B97:E97)</f>
        <v>10</v>
      </c>
    </row>
    <row r="98" spans="1:6" x14ac:dyDescent="0.25">
      <c r="A98" s="21" t="s">
        <v>178</v>
      </c>
      <c r="B98">
        <f>10</f>
        <v>10</v>
      </c>
      <c r="F98">
        <f>SUM(B98:E98)</f>
        <v>10</v>
      </c>
    </row>
    <row r="99" spans="1:6" x14ac:dyDescent="0.25">
      <c r="A99" s="21" t="s">
        <v>669</v>
      </c>
      <c r="D99">
        <f>10</f>
        <v>10</v>
      </c>
      <c r="F99">
        <f>SUM(B99:E99)</f>
        <v>10</v>
      </c>
    </row>
    <row r="100" spans="1:6" x14ac:dyDescent="0.25">
      <c r="A100" s="21" t="s">
        <v>558</v>
      </c>
      <c r="D100">
        <f>10</f>
        <v>10</v>
      </c>
      <c r="F100">
        <f>SUM(B100:E100)</f>
        <v>10</v>
      </c>
    </row>
    <row r="101" spans="1:6" x14ac:dyDescent="0.25">
      <c r="A101" s="66" t="s">
        <v>509</v>
      </c>
      <c r="D101">
        <f>10</f>
        <v>10</v>
      </c>
      <c r="F101">
        <f>SUM(B101:E101)</f>
        <v>10</v>
      </c>
    </row>
    <row r="102" spans="1:6" x14ac:dyDescent="0.25">
      <c r="A102" s="66" t="s">
        <v>607</v>
      </c>
      <c r="D102">
        <f>10</f>
        <v>10</v>
      </c>
      <c r="F102">
        <f>SUM(B102:E102)</f>
        <v>10</v>
      </c>
    </row>
    <row r="103" spans="1:6" x14ac:dyDescent="0.25">
      <c r="A103" s="21" t="s">
        <v>666</v>
      </c>
      <c r="D103">
        <f>10</f>
        <v>10</v>
      </c>
      <c r="F103">
        <f>SUM(B103:E103)</f>
        <v>10</v>
      </c>
    </row>
    <row r="104" spans="1:6" x14ac:dyDescent="0.25">
      <c r="A104" s="21" t="s">
        <v>647</v>
      </c>
      <c r="D104">
        <f>5</f>
        <v>5</v>
      </c>
      <c r="F104">
        <f>SUM(B104:E104)</f>
        <v>5</v>
      </c>
    </row>
    <row r="105" spans="1:6" x14ac:dyDescent="0.25">
      <c r="A105" s="21" t="s">
        <v>628</v>
      </c>
      <c r="D105">
        <f>5</f>
        <v>5</v>
      </c>
      <c r="F105">
        <f>SUM(D105:E105)</f>
        <v>5</v>
      </c>
    </row>
    <row r="106" spans="1:6" x14ac:dyDescent="0.25">
      <c r="A106" s="21" t="s">
        <v>456</v>
      </c>
      <c r="C106">
        <f>5</f>
        <v>5</v>
      </c>
      <c r="F106">
        <f>SUM(B106:E106)</f>
        <v>5</v>
      </c>
    </row>
    <row r="107" spans="1:6" x14ac:dyDescent="0.25">
      <c r="A107" s="21" t="s">
        <v>440</v>
      </c>
      <c r="C107">
        <f>5</f>
        <v>5</v>
      </c>
      <c r="F107">
        <f>SUM(B107:E107)</f>
        <v>5</v>
      </c>
    </row>
    <row r="108" spans="1:6" x14ac:dyDescent="0.25">
      <c r="A108" s="21" t="s">
        <v>652</v>
      </c>
      <c r="D108">
        <f>5</f>
        <v>5</v>
      </c>
      <c r="F108">
        <f>SUM(B108:E108)</f>
        <v>5</v>
      </c>
    </row>
    <row r="109" spans="1:6" x14ac:dyDescent="0.25">
      <c r="A109" s="22" t="s">
        <v>133</v>
      </c>
      <c r="B109">
        <f>5</f>
        <v>5</v>
      </c>
      <c r="F109">
        <f>SUM(B109:E109)</f>
        <v>5</v>
      </c>
    </row>
    <row r="110" spans="1:6" x14ac:dyDescent="0.25">
      <c r="A110" s="21" t="s">
        <v>592</v>
      </c>
      <c r="D110">
        <f>5</f>
        <v>5</v>
      </c>
      <c r="F110">
        <f>SUM(D110:E110)</f>
        <v>5</v>
      </c>
    </row>
    <row r="111" spans="1:6" x14ac:dyDescent="0.25">
      <c r="A111" s="22" t="s">
        <v>17</v>
      </c>
      <c r="B111">
        <f>5</f>
        <v>5</v>
      </c>
      <c r="F111">
        <f>SUM(B111:E111)</f>
        <v>5</v>
      </c>
    </row>
    <row r="112" spans="1:6" x14ac:dyDescent="0.25">
      <c r="A112" s="21" t="s">
        <v>254</v>
      </c>
      <c r="B112">
        <f>5</f>
        <v>5</v>
      </c>
      <c r="F112">
        <f>SUM(B112:E112)</f>
        <v>5</v>
      </c>
    </row>
    <row r="113" spans="1:6" x14ac:dyDescent="0.25">
      <c r="A113" s="22" t="s">
        <v>293</v>
      </c>
      <c r="B113">
        <f>5</f>
        <v>5</v>
      </c>
      <c r="F113">
        <f>SUM(B113:E113)</f>
        <v>5</v>
      </c>
    </row>
    <row r="114" spans="1:6" x14ac:dyDescent="0.25">
      <c r="A114" s="22" t="s">
        <v>72</v>
      </c>
      <c r="B114">
        <f>5</f>
        <v>5</v>
      </c>
      <c r="F114">
        <f>SUM(B114:E114)</f>
        <v>5</v>
      </c>
    </row>
    <row r="115" spans="1:6" x14ac:dyDescent="0.25">
      <c r="A115" s="21" t="s">
        <v>412</v>
      </c>
      <c r="C115">
        <f>5</f>
        <v>5</v>
      </c>
      <c r="F115">
        <f>SUM(B115:E115)</f>
        <v>5</v>
      </c>
    </row>
  </sheetData>
  <autoFilter ref="A1:F1">
    <sortState ref="A2:F115">
      <sortCondition descending="1" ref="F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11-12</vt:lpstr>
      <vt:lpstr>09-10</vt:lpstr>
      <vt:lpstr>07-08</vt:lpstr>
      <vt:lpstr>05-06</vt:lpstr>
      <vt:lpstr>Команды</vt:lpstr>
      <vt:lpstr>Тренера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2019-03-15T15:53:02Z</dcterms:modified>
</cp:coreProperties>
</file>